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625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<sst xmlns="http://schemas.openxmlformats.org/spreadsheetml/2006/main" count="7894" uniqueCount="846">
  <si>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</si>
  <si>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</si>
  <si>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</si>
  <si>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</si>
  <si>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</si>
  <si>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</si>
  <si>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</si>
  <si>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</si>
  <si>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</si>
  <si>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</si>
  <si>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</si>
  <si>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</si>
  <si>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</si>
  <si>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</si>
  <si>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</si>
  <si>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</si>
  <si>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</si>
  <si>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</si>
  <si>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</si>
  <si>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</si>
  <si>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</si>
  <si>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</si>
  <si>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</si>
  <si>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</si>
  <si>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</si>
  <si>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</si>
  <si>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</si>
  <si>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</si>
  <si>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</si>
  <si>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</si>
  <si>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</si>
  <si>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</si>
  <si>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</si>
  <si>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</si>
  <si>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</si>
  <si>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</si>
  <si>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</si>
  <si>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</si>
  <si>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</si>
  <si>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</si>
  <si>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</si>
  <si>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</si>
  <si>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</si>
  <si>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</si>
  <si>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</si>
  <si>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</si>
  <si>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</si>
  <si>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</si>
  <si>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</si>
  <si>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</si>
  <si>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</si>
  <si>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</si>
  <si>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</si>
  <si>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</si>
  <si>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</si>
  <si>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</si>
  <si>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</si>
  <si>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</si>
  <si>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</si>
  <si>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</si>
  <si>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</si>
  <si>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</si>
  <si>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</si>
  <si>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</si>
  <si>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</si>
  <si>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</si>
  <si>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</si>
  <si>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</si>
  <si>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</si>
  <si>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</si>
  <si>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</si>
  <si>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</si>
  <si>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</si>
  <si>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</si>
  <si>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</si>
  <si>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</si>
  <si>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</si>
  <si>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</si>
  <si>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</si>
  <si>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</si>
  <si>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</si>
  <si>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</si>
  <si>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</si>
  <si>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</si>
  <si>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</si>
  <si>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</si>
  <si>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</si>
  <si>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</si>
  <si>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</si>
  <si>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</si>
  <si>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</si>
  <si>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</si>
  <si>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</si>
  <si>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</si>
  <si>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</si>
  <si>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</si>
  <si>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</si>
  <si>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</si>
  <si>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</si>
  <si>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</si>
  <si>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</si>
  <si>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</si>
  <si>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</si>
  <si>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</si>
  <si>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</si>
  <si>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</si>
  <si>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</si>
  <si>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</si>
  <si>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</si>
  <si>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</si>
  <si>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</si>
  <si>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</si>
  <si>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</si>
  <si>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</si>
  <si>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</si>
  <si>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</si>
  <si>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</si>
  <si>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</si>
  <si>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</si>
  <si>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</si>
  <si>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</si>
  <si>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</si>
  <si>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</si>
  <si>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</si>
  <si>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</si>
  <si>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</si>
  <si>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</si>
  <si>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</si>
  <si>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</si>
  <si>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</si>
  <si>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</si>
  <si>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</si>
  <si>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</si>
  <si>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</si>
  <si>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</si>
  <si>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</si>
  <si>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</si>
  <si>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</si>
  <si>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</si>
  <si>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</si>
  <si>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</si>
  <si>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</si>
  <si>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</si>
  <si>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</si>
  <si>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</si>
  <si>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</si>
  <si>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</si>
  <si>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</si>
  <si>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</si>
  <si>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</si>
  <si>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</si>
  <si>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</si>
  <si>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</si>
  <si>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</si>
  <si>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</si>
  <si>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</si>
  <si>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</si>
  <si>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</si>
  <si>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</si>
  <si>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</si>
  <si>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</si>
  <si>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</si>
  <si>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</si>
  <si>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</si>
  <si>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</si>
  <si>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</si>
  <si>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</si>
  <si>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</si>
  <si>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</si>
  <si>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</si>
  <si>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</si>
  <si>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</si>
  <si>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</si>
  <si>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</si>
  <si>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</si>
  <si>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</si>
  <si>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</si>
  <si>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</si>
  <si>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</si>
  <si>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</si>
  <si>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</si>
  <si>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</si>
  <si>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</si>
  <si>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</si>
  <si>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</si>
  <si>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</si>
  <si>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</si>
  <si>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</si>
  <si>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</si>
  <si>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</si>
  <si>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</si>
  <si>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</si>
  <si>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</si>
  <si>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</si>
  <si>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</si>
  <si>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</si>
  <si>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</si>
  <si>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</si>
  <si>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</si>
  <si>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</si>
  <si>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</si>
  <si>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</si>
  <si>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</si>
  <si>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</si>
  <si>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</si>
  <si>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</si>
  <si>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</si>
  <si>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</si>
  <si>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</si>
  <si>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</si>
  <si>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</si>
  <si>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</si>
  <si>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</si>
  <si>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</si>
  <si>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</si>
  <si>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</si>
  <si>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</si>
  <si>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</si>
  <si>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</si>
  <si>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</si>
  <si>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</si>
  <si>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</si>
  <si>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</si>
  <si>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</si>
  <si>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</si>
  <si>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</si>
  <si>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</si>
  <si>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</si>
  <si>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</si>
  <si>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</si>
  <si>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</si>
  <si>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</si>
  <si>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</si>
  <si>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</si>
  <si>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</si>
  <si>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</si>
  <si>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</si>
  <si>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</si>
  <si>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</si>
  <si>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</si>
  <si>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</si>
  <si>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</si>
  <si>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</si>
  <si>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</si>
  <si>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</si>
  <si>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</si>
  <si>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</si>
  <si>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</si>
  <si>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</si>
  <si>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</si>
  <si>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</si>
  <si>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</si>
  <si>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</si>
  <si>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</si>
  <si>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</si>
  <si>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</si>
  <si>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</si>
  <si>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</si>
  <si>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</si>
  <si>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</si>
  <si>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</si>
  <si>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</si>
  <si>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</si>
  <si>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</si>
  <si>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</si>
  <si>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</si>
  <si>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</si>
  <si>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</si>
  <si>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</si>
  <si>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</si>
  <si>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</si>
  <si>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</si>
  <si>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</si>
  <si>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</si>
  <si>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</si>
  <si>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</si>
  <si>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</si>
  <si>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</si>
  <si>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</si>
  <si>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</si>
  <si>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</si>
  <si>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</si>
  <si>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</si>
  <si>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</si>
  <si>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</si>
  <si>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</si>
  <si>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</si>
  <si>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</si>
  <si>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</si>
  <si>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</si>
  <si>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</si>
  <si>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</si>
  <si>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</si>
  <si>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</si>
  <si>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</si>
  <si>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</si>
  <si>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</si>
  <si>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</si>
  <si>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</si>
  <si>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</si>
  <si>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</si>
  <si>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</si>
  <si>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</si>
  <si>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</si>
  <si>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</si>
  <si>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</si>
  <si>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</si>
  <si>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</si>
  <si>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</si>
  <si>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</si>
  <si>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</si>
  <si>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</si>
  <si>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</si>
  <si>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</si>
  <si>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</si>
  <si>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</si>
  <si>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</si>
  <si>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</si>
  <si>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</si>
  <si>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</si>
  <si>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</si>
  <si>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</si>
  <si>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</si>
  <si>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</si>
  <si>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</si>
  <si>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</si>
  <si>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</si>
  <si>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</si>
  <si>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</si>
  <si>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</si>
  <si>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</si>
  <si>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</si>
  <si>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</si>
  <si>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</si>
  <si>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</si>
  <si>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</si>
  <si>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</si>
  <si>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</si>
  <si>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</si>
  <si>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</si>
  <si>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</si>
  <si>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</si>
  <si>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</si>
  <si>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</si>
  <si>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</si>
  <si>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</si>
  <si>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</si>
  <si>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</si>
  <si>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</si>
  <si>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</si>
  <si>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</si>
  <si>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</si>
  <si>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</si>
  <si>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</si>
  <si>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</si>
  <si>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</si>
  <si>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</si>
  <si>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</si>
  <si>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</si>
  <si>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</si>
  <si>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</si>
  <si>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</si>
  <si>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</si>
  <si>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</si>
  <si>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</si>
  <si>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</si>
  <si>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</si>
  <si>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</si>
  <si>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</si>
  <si>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</si>
  <si>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</si>
  <si>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</si>
  <si>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</si>
  <si>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</si>
  <si>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</si>
  <si>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</si>
  <si>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</si>
  <si>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</si>
  <si>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</si>
  <si>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</si>
  <si>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</si>
  <si>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</si>
  <si>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</si>
  <si>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</si>
  <si>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</si>
  <si>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</si>
  <si>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</si>
  <si>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</si>
  <si>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</si>
  <si>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</si>
  <si>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</si>
  <si>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</si>
  <si>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</si>
  <si>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</si>
  <si>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</si>
  <si>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</si>
  <si>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</si>
  <si>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</si>
  <si>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</si>
  <si>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</si>
  <si>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</si>
  <si>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</si>
  <si>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</si>
  <si>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</si>
  <si>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</si>
  <si>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</si>
  <si>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</si>
  <si>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</si>
  <si>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</si>
  <si>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</si>
  <si>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</si>
  <si>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</si>
  <si>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</si>
  <si>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</si>
  <si>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</si>
  <si>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</si>
  <si>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</si>
  <si>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</si>
  <si>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</si>
  <si>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</si>
  <si>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</si>
  <si>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</si>
  <si>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</si>
  <si>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</si>
  <si>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</si>
  <si>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</si>
  <si>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</si>
  <si>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</si>
  <si>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</si>
  <si>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</si>
  <si>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</si>
  <si>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</si>
  <si>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</si>
  <si>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</si>
  <si>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</si>
  <si>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</si>
  <si>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</si>
  <si>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</si>
  <si>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</si>
  <si>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</si>
  <si>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</si>
  <si>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</si>
  <si>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</si>
  <si>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</si>
  <si>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</si>
  <si>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</si>
  <si>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</si>
  <si>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</si>
  <si>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</si>
  <si>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</si>
  <si>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</si>
  <si>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</si>
  <si>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</si>
  <si>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</si>
  <si>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</si>
  <si>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</si>
  <si>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</si>
  <si>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</si>
  <si>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</si>
  <si>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</si>
  <si>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</si>
  <si>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</si>
  <si>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</si>
  <si>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</si>
  <si>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</si>
  <si>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</si>
  <si>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</si>
  <si>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</si>
  <si>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</si>
  <si>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</si>
  <si>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</si>
  <si>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</si>
  <si>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</si>
  <si>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</si>
  <si>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</si>
  <si>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</si>
  <si>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</si>
  <si>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</si>
  <si>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</si>
  <si>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</si>
  <si>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</si>
  <si>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</si>
  <si>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</si>
  <si>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</si>
  <si>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</si>
  <si>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</si>
  <si>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</si>
  <si>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</si>
  <si>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</si>
  <si>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</si>
  <si>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</si>
  <si>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</si>
  <si>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</si>
  <si>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</si>
  <si>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</si>
  <si>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</si>
  <si>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</si>
  <si>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</si>
  <si>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</si>
  <si>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</si>
  <si>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</si>
  <si>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</si>
  <si>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</si>
  <si>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</si>
  <si>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</si>
  <si>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</si>
  <si>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</si>
  <si>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</si>
  <si>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</si>
  <si>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</si>
  <si>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</si>
  <si>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</si>
  <si>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</si>
  <si>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</si>
  <si>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</si>
  <si>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</si>
  <si>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</si>
  <si>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</si>
  <si>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</si>
  <si>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</si>
  <si>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</si>
  <si>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</si>
  <si>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</si>
  <si>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</si>
  <si>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</si>
  <si>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</si>
  <si>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</si>
  <si>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</si>
  <si>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</si>
  <si>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</si>
  <si>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</si>
  <si>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</si>
  <si>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</si>
  <si>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</si>
  <si>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</si>
  <si>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</si>
  <si>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</si>
  <si>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</si>
  <si>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</si>
  <si>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</si>
  <si>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</si>
  <si>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</si>
  <si>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</si>
  <si>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</si>
  <si>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</si>
  <si>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</si>
  <si>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</si>
  <si>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</si>
  <si>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</si>
  <si>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</si>
  <si>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</si>
  <si>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</si>
  <si>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</si>
  <si>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</si>
  <si>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</si>
  <si>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</si>
  <si>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</si>
  <si>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</si>
  <si>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</si>
  <si>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</si>
  <si>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</si>
  <si>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</si>
  <si>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</si>
  <si>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</si>
  <si>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</si>
  <si>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</si>
  <si>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</si>
  <si>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</si>
  <si>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</si>
  <si>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</si>
  <si>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</si>
  <si>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</si>
  <si>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</si>
  <si>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</si>
  <si>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</si>
  <si>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</si>
  <si>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</si>
  <si>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</si>
  <si>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</si>
  <si>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</si>
  <si>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</si>
  <si>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</si>
  <si>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</si>
  <si>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</si>
  <si>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</si>
  <si>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</si>
  <si>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</si>
  <si>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</si>
  <si>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</si>
  <si>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</si>
  <si>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</si>
  <si>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</si>
  <si>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</si>
  <si>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</si>
  <si>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</si>
  <si>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</si>
  <si>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</si>
  <si>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</si>
  <si>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</si>
  <si>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</si>
  <si>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</si>
  <si>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</si>
  <si>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</si>
  <si>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</si>
  <si>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</si>
  <si>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</si>
  <si>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</si>
  <si>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</si>
  <si>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</si>
  <si>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</si>
  <si>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</si>
  <si>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</si>
  <si>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</si>
  <si>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</si>
  <si>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</si>
  <si>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</si>
  <si>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</si>
  <si>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</si>
  <si>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</si>
  <si>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</si>
  <si>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</si>
  <si>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</si>
  <si>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</si>
  <si>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</si>
  <si>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</si>
  <si>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</si>
  <si>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</si>
  <si>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</si>
  <si>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</si>
  <si>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</si>
  <si>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</si>
  <si>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</si>
  <si>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</si>
  <si>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</si>
  <si>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</si>
  <si>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</si>
  <si>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</si>
  <si>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</si>
  <si>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</si>
  <si>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</si>
  <si>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</si>
  <si>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</si>
  <si>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</si>
  <si>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</si>
  <si>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</si>
  <si>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</si>
  <si>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</si>
  <si>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</si>
  <si>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</si>
  <si>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</si>
  <si>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</si>
  <si>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</si>
  <si>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</si>
  <si>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</si>
  <si>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</si>
  <si>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</si>
  <si>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</si>
  <si>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</si>
  <si>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</si>
  <si>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</si>
  <si>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</si>
  <si>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</si>
  <si>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</si>
  <si>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</si>
  <si>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</si>
  <si>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</si>
  <si>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</si>
  <si>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</si>
  <si>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</si>
  <si>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</si>
  <si>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</si>
  <si>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</si>
  <si>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</si>
  <si>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</si>
  <si>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</si>
  <si>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</si>
  <si>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</si>
  <si>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</si>
  <si>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</si>
  <si>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</si>
  <si>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</si>
  <si>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</si>
  <si>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</si>
  <si>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</si>
  <si>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</si>
  <si>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</si>
  <si>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</si>
  <si>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</si>
  <si>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</si>
  <si>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</si>
  <si>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</si>
  <si>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</si>
  <si>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</si>
  <si>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</si>
  <si>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</si>
  <si>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</si>
  <si>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</si>
  <si>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</si>
  <si>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</si>
  <si>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</si>
  <si>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</si>
  <si>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</si>
  <si>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</si>
  <si>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</si>
  <si>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</si>
  <si>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</si>
  <si>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</si>
  <si>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</si>
  <si>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</si>
  <si>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</si>
  <si>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</si>
  <si>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</si>
  <si>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</si>
  <si>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</si>
  <si>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</si>
  <si>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</si>
  <si>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</si>
  <si>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</si>
  <si>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</si>
  <si>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</si>
  <si>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</si>
  <si>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</si>
  <si>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</si>
  <si>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</si>
  <si>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</si>
  <si>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</si>
  <si>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</si>
  <si>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</si>
  <si>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</si>
  <si>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</si>
  <si>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</si>
  <si>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</si>
  <si>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</si>
  <si>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</si>
  <si>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</si>
  <si>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</si>
  <si>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</si>
  <si>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</si>
  <si>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</si>
  <si>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</si>
  <si>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</si>
  <si>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</si>
  <si>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</si>
  <si>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</si>
  <si>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</si>
  <si>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</si>
  <si>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</si>
  <si>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</si>
  <si>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</si>
  <si>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</si>
  <si>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</si>
  <si>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</si>
  <si>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</si>
  <si>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</si>
  <si>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</si>
  <si>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</si>
  <si>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</si>
  <si>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</si>
  <si>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</si>
  <si>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</si>
  <si>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</si>
  <si>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</si>
  <si>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</si>
  <si>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</si>
  <si>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</si>
  <si>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</si>
  <si>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</si>
  <si>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</si>
  <si>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</si>
  <si>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</si>
  <si>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</si>
  <si>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</si>
  <si>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</si>
  <si>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</si>
  <si>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</si>
  <si>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</si>
  <si>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</si>
  <si>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</si>
  <si>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</si>
  <si>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</si>
  <si>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</si>
  <si>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</si>
  <si>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</si>
  <si>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</si>
  <si>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</si>
  <si>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</si>
  <si>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</si>
  <si>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</si>
  <si>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</si>
  <si>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</si>
  <si>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</si>
  <si>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</si>
  <si>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</si>
  <si>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</si>
  <si>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</si>
  <si>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</si>
  <si>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</si>
  <si>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</si>
  <si>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</si>
  <si>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</si>
  <si>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</si>
  <si>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</si>
  <si>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</si>
  <si>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</si>
  <si>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</si>
  <si>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</si>
  <si>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</si>
  <si>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</si>
  <si>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</si>
  <si>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</si>
  <si>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</si>
  <si>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</si>
  <si>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</si>
  <si>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</si>
  <si>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Зарипова Ирина Лябибовна</t>
  </si>
  <si>
    <t>8 (3452) 50-08-54 доб.105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</si>
  <si>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</si>
  <si>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</si>
  <si>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</si>
  <si>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</si>
  <si>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</si>
  <si>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</si>
  <si>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</si>
  <si>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</si>
  <si>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</si>
  <si>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</si>
  <si>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</si>
  <si>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</si>
  <si>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</si>
  <si>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</si>
  <si>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</si>
  <si>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</si>
  <si>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</si>
  <si>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</si>
  <si>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</si>
  <si>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</si>
  <si>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</si>
  <si>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</si>
  <si>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</si>
  <si>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3.5.1</t>
  </si>
  <si>
    <t>Княжев Алексей Александрович</t>
  </si>
  <si>
    <t>8 (3452) 50-08-54 доб.111</t>
  </si>
  <si>
    <t>1.2.7</t>
  </si>
  <si>
    <t>Долгих Марина Сергеевна</t>
  </si>
  <si>
    <t>Ведущий инженер по реализации услуг</t>
  </si>
  <si>
    <t>8 (3452) 50-08-54 доб.102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</si>
</sst>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  <numFmt numFmtId="189" formatCode="#,##0.000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49" fontId="22" fillId="0" borderId="0" xfId="257" applyFont="1" applyBorder="1" applyAlignment="1" applyProtection="1">
      <alignment horizontal="left" vertical="center" indent="2"/>
      <protection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5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49" fontId="22" fillId="4" borderId="67" xfId="266" applyNumberFormat="1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18" fillId="42" borderId="69" xfId="256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8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8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0" t="e">
        <f>"Версия "&amp;GetVersion()</f>
        <v>#NAME?</v>
      </c>
      <c r="P2" s="240"/>
      <c r="Q2" s="241"/>
    </row>
    <row r="3" spans="2:17" s="22" customFormat="1" ht="30.75" customHeight="1">
      <c r="B3" s="23"/>
      <c r="C3" s="245" t="s">
        <v>35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3" t="s">
        <v>258</v>
      </c>
      <c r="F26" s="244"/>
      <c r="G26" s="244"/>
      <c r="H26" s="244"/>
      <c r="I26" s="244"/>
      <c r="J26" s="244"/>
      <c r="K26" s="244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3" t="s">
        <v>701</v>
      </c>
      <c r="F27" s="244"/>
      <c r="G27" s="244"/>
      <c r="H27" s="244"/>
      <c r="I27" s="244"/>
      <c r="J27" s="244"/>
      <c r="K27" s="244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0" t="s">
        <v>812</v>
      </c>
      <c r="F28" s="244"/>
      <c r="G28" s="244"/>
      <c r="H28" s="244"/>
      <c r="I28" s="244"/>
      <c r="J28" s="244"/>
      <c r="K28" s="244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51" t="s">
        <v>259</v>
      </c>
      <c r="F29" s="252"/>
      <c r="G29" s="252"/>
      <c r="H29" s="252"/>
      <c r="I29" s="252"/>
      <c r="J29" s="252"/>
      <c r="K29" s="243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52" t="s">
        <v>125</v>
      </c>
      <c r="F30" s="252"/>
      <c r="G30" s="252"/>
      <c r="H30" s="252"/>
      <c r="I30" s="252"/>
      <c r="J30" s="252"/>
      <c r="K30" s="243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3"/>
      <c r="F33" s="249"/>
      <c r="G33" s="249"/>
      <c r="H33" s="249"/>
      <c r="I33" s="249"/>
      <c r="J33" s="249"/>
      <c r="K33" s="24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53"/>
      <c r="F34" s="249"/>
      <c r="G34" s="249"/>
      <c r="H34" s="249"/>
      <c r="I34" s="249"/>
      <c r="J34" s="249"/>
      <c r="K34" s="24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54"/>
      <c r="F35" s="255"/>
      <c r="G35" s="255"/>
      <c r="H35" s="255"/>
      <c r="I35" s="255"/>
      <c r="J35" s="255"/>
      <c r="K35" s="25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51"/>
      <c r="F36" s="252"/>
      <c r="G36" s="252"/>
      <c r="H36" s="252"/>
      <c r="I36" s="252"/>
      <c r="J36" s="252"/>
      <c r="K36" s="243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52"/>
      <c r="F37" s="252"/>
      <c r="G37" s="252"/>
      <c r="H37" s="252"/>
      <c r="I37" s="252"/>
      <c r="J37" s="252"/>
      <c r="K37" s="25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1">
      <selection activeCell="L26" sqref="L26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4" t="e">
        <f>version</f>
        <v>#NAME?</v>
      </c>
      <c r="H3" s="265"/>
      <c r="M3" s="50" t="s">
        <v>127</v>
      </c>
      <c r="N3" s="1">
        <f>N2-1</f>
        <v>2021</v>
      </c>
    </row>
    <row r="4" spans="4:14" ht="30" customHeight="1">
      <c r="D4" s="55"/>
      <c r="E4" s="266" t="s">
        <v>188</v>
      </c>
      <c r="F4" s="267"/>
      <c r="G4" s="268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1" t="s">
        <v>110</v>
      </c>
      <c r="G6" s="272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11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3" t="s">
        <v>700</v>
      </c>
      <c r="G10" s="274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75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75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7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8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9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69" t="s">
        <v>22</v>
      </c>
      <c r="F19" s="270"/>
      <c r="G19" s="40" t="s">
        <v>813</v>
      </c>
      <c r="H19" s="56"/>
    </row>
    <row r="20" spans="1:8" ht="30" customHeight="1">
      <c r="A20" s="62"/>
      <c r="D20" s="55"/>
      <c r="E20" s="262" t="s">
        <v>23</v>
      </c>
      <c r="F20" s="263"/>
      <c r="G20" s="40" t="s">
        <v>813</v>
      </c>
      <c r="H20" s="56"/>
    </row>
    <row r="21" spans="1:8" ht="21" customHeight="1">
      <c r="A21" s="62"/>
      <c r="D21" s="55"/>
      <c r="E21" s="256" t="s">
        <v>24</v>
      </c>
      <c r="F21" s="63" t="s">
        <v>25</v>
      </c>
      <c r="G21" s="41" t="s">
        <v>840</v>
      </c>
      <c r="H21" s="56"/>
    </row>
    <row r="22" spans="1:8" ht="21" customHeight="1">
      <c r="A22" s="62"/>
      <c r="D22" s="55"/>
      <c r="E22" s="256"/>
      <c r="F22" s="63" t="s">
        <v>26</v>
      </c>
      <c r="G22" s="41" t="s">
        <v>841</v>
      </c>
      <c r="H22" s="56"/>
    </row>
    <row r="23" spans="1:8" ht="21" customHeight="1">
      <c r="A23" s="62"/>
      <c r="D23" s="55"/>
      <c r="E23" s="256" t="s">
        <v>27</v>
      </c>
      <c r="F23" s="63" t="s">
        <v>25</v>
      </c>
      <c r="G23" s="41" t="s">
        <v>814</v>
      </c>
      <c r="H23" s="56"/>
    </row>
    <row r="24" spans="1:8" ht="21" customHeight="1">
      <c r="A24" s="62"/>
      <c r="D24" s="55"/>
      <c r="E24" s="256"/>
      <c r="F24" s="63" t="s">
        <v>26</v>
      </c>
      <c r="G24" s="41" t="s">
        <v>815</v>
      </c>
      <c r="H24" s="56"/>
    </row>
    <row r="25" spans="1:8" ht="21" customHeight="1">
      <c r="A25" s="62"/>
      <c r="B25" s="9"/>
      <c r="D25" s="10"/>
      <c r="E25" s="260" t="s">
        <v>28</v>
      </c>
      <c r="F25" s="11" t="s">
        <v>25</v>
      </c>
      <c r="G25" s="42" t="s">
        <v>843</v>
      </c>
      <c r="H25" s="12"/>
    </row>
    <row r="26" spans="1:8" ht="21" customHeight="1">
      <c r="A26" s="62"/>
      <c r="B26" s="9"/>
      <c r="D26" s="10"/>
      <c r="E26" s="260"/>
      <c r="F26" s="11" t="s">
        <v>29</v>
      </c>
      <c r="G26" s="42" t="s">
        <v>844</v>
      </c>
      <c r="H26" s="12"/>
    </row>
    <row r="27" spans="1:8" ht="21" customHeight="1">
      <c r="A27" s="62"/>
      <c r="B27" s="9"/>
      <c r="D27" s="10"/>
      <c r="E27" s="260"/>
      <c r="F27" s="11" t="s">
        <v>26</v>
      </c>
      <c r="G27" s="42" t="s">
        <v>845</v>
      </c>
      <c r="H27" s="12"/>
    </row>
    <row r="28" spans="1:8" ht="21" customHeight="1" thickBot="1">
      <c r="A28" s="62"/>
      <c r="B28" s="9"/>
      <c r="D28" s="10"/>
      <c r="E28" s="261"/>
      <c r="F28" s="39" t="s">
        <v>30</v>
      </c>
      <c r="G28" s="43" t="s">
        <v>816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6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E190" sqref="E190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Сентябрь 2022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6764.8240000000005</v>
      </c>
      <c r="G18" s="143">
        <f>SUM(G19,G20,G30,G33)</f>
        <v>4054.465</v>
      </c>
      <c r="H18" s="143">
        <f>SUM(H19,H20,H30,H33)</f>
        <v>0</v>
      </c>
      <c r="I18" s="143">
        <f>SUM(I19,I20,I30,I33)</f>
        <v>2710.3590000000004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6764.8240000000005</v>
      </c>
      <c r="G20" s="132">
        <f>SUM(G21:G29)</f>
        <v>4054.465</v>
      </c>
      <c r="H20" s="132">
        <f>SUM(H21:H29)</f>
        <v>0</v>
      </c>
      <c r="I20" s="132">
        <f>SUM(I21:I29)</f>
        <v>2710.3590000000004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817</v>
      </c>
      <c r="D22" s="111" t="s">
        <v>818</v>
      </c>
      <c r="E22" s="163" t="s">
        <v>780</v>
      </c>
      <c r="F22" s="132">
        <f aca="true" t="shared" si="0" ref="F22:F27">SUM(G22:J22)</f>
        <v>4698.8060000000005</v>
      </c>
      <c r="G22" s="136">
        <v>3772.208</v>
      </c>
      <c r="H22" s="136"/>
      <c r="I22" s="136">
        <v>926.5980000000001</v>
      </c>
      <c r="J22" s="137"/>
      <c r="K22" s="159"/>
    </row>
    <row r="23" spans="1:11" s="182" customFormat="1" ht="15" customHeight="1">
      <c r="A23" s="157"/>
      <c r="B23" s="129"/>
      <c r="C23" s="236" t="s">
        <v>817</v>
      </c>
      <c r="D23" s="111" t="s">
        <v>819</v>
      </c>
      <c r="E23" s="163" t="s">
        <v>595</v>
      </c>
      <c r="F23" s="132">
        <f t="shared" si="0"/>
        <v>98.24</v>
      </c>
      <c r="G23" s="136"/>
      <c r="H23" s="136"/>
      <c r="I23" s="136">
        <v>98.24</v>
      </c>
      <c r="J23" s="137"/>
      <c r="K23" s="159"/>
    </row>
    <row r="24" spans="1:11" s="182" customFormat="1" ht="15" customHeight="1">
      <c r="A24" s="157"/>
      <c r="B24" s="129"/>
      <c r="C24" s="236" t="s">
        <v>817</v>
      </c>
      <c r="D24" s="111" t="s">
        <v>820</v>
      </c>
      <c r="E24" s="163" t="s">
        <v>506</v>
      </c>
      <c r="F24" s="132">
        <f t="shared" si="0"/>
        <v>229.01</v>
      </c>
      <c r="G24" s="136"/>
      <c r="H24" s="136"/>
      <c r="I24" s="136">
        <v>229.01</v>
      </c>
      <c r="J24" s="137"/>
      <c r="K24" s="159"/>
    </row>
    <row r="25" spans="1:11" s="182" customFormat="1" ht="15" customHeight="1">
      <c r="A25" s="157"/>
      <c r="B25" s="129"/>
      <c r="C25" s="236" t="s">
        <v>817</v>
      </c>
      <c r="D25" s="111" t="s">
        <v>821</v>
      </c>
      <c r="E25" s="163" t="s">
        <v>628</v>
      </c>
      <c r="F25" s="132">
        <f t="shared" si="0"/>
        <v>436.257</v>
      </c>
      <c r="G25" s="136">
        <v>282.257</v>
      </c>
      <c r="H25" s="136"/>
      <c r="I25" s="136">
        <v>154</v>
      </c>
      <c r="J25" s="137"/>
      <c r="K25" s="159"/>
    </row>
    <row r="26" spans="1:11" s="182" customFormat="1" ht="15" customHeight="1">
      <c r="A26" s="157"/>
      <c r="B26" s="129"/>
      <c r="C26" s="236" t="s">
        <v>817</v>
      </c>
      <c r="D26" s="111" t="s">
        <v>822</v>
      </c>
      <c r="E26" s="163" t="s">
        <v>717</v>
      </c>
      <c r="F26" s="132">
        <f t="shared" si="0"/>
        <v>1005.047</v>
      </c>
      <c r="G26" s="136"/>
      <c r="H26" s="136"/>
      <c r="I26" s="136">
        <v>1005.047</v>
      </c>
      <c r="J26" s="137"/>
      <c r="K26" s="159"/>
    </row>
    <row r="27" spans="1:11" s="182" customFormat="1" ht="15" customHeight="1">
      <c r="A27" s="157"/>
      <c r="B27" s="129"/>
      <c r="C27" s="236" t="s">
        <v>817</v>
      </c>
      <c r="D27" s="111" t="s">
        <v>835</v>
      </c>
      <c r="E27" s="163" t="s">
        <v>601</v>
      </c>
      <c r="F27" s="132">
        <f t="shared" si="0"/>
        <v>100.878</v>
      </c>
      <c r="G27" s="136"/>
      <c r="H27" s="136"/>
      <c r="I27" s="136">
        <v>100.878</v>
      </c>
      <c r="J27" s="137"/>
      <c r="K27" s="159"/>
    </row>
    <row r="28" spans="1:11" s="182" customFormat="1" ht="15" customHeight="1">
      <c r="A28" s="157"/>
      <c r="B28" s="129"/>
      <c r="C28" s="236" t="s">
        <v>817</v>
      </c>
      <c r="D28" s="111" t="s">
        <v>842</v>
      </c>
      <c r="E28" s="163" t="s">
        <v>538</v>
      </c>
      <c r="F28" s="132">
        <f>SUM(G28:J28)</f>
        <v>196.586</v>
      </c>
      <c r="G28" s="136"/>
      <c r="H28" s="136"/>
      <c r="I28" s="136">
        <v>196.586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6274.479000000001</v>
      </c>
      <c r="G34" s="133"/>
      <c r="H34" s="134">
        <f>H35</f>
        <v>0</v>
      </c>
      <c r="I34" s="134">
        <f>I35+I36</f>
        <v>2940.951</v>
      </c>
      <c r="J34" s="135">
        <f>J35+J36+J37</f>
        <v>3333.5280000000007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2940.951</v>
      </c>
      <c r="G35" s="133"/>
      <c r="H35" s="136"/>
      <c r="I35" s="136">
        <v>2940.951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3333.5280000000007</v>
      </c>
      <c r="G37" s="138"/>
      <c r="H37" s="138"/>
      <c r="I37" s="138"/>
      <c r="J37" s="139">
        <v>3333.5280000000007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5996.457999999999</v>
      </c>
      <c r="G39" s="134">
        <f>SUM(G40,G48,G56,G59,G62)</f>
        <v>391.871</v>
      </c>
      <c r="H39" s="134">
        <f>SUM(H40,H48,H56,H59,H62)</f>
        <v>0</v>
      </c>
      <c r="I39" s="134">
        <f>SUM(I40,I48,I56,I59,I62)</f>
        <v>2291.2369999999996</v>
      </c>
      <c r="J39" s="135">
        <f>SUM(J40,J48,J56,J59,J62)</f>
        <v>3313.3499999999995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5056.466999999999</v>
      </c>
      <c r="G40" s="132">
        <f>SUM(G41:G47)</f>
        <v>391.871</v>
      </c>
      <c r="H40" s="132">
        <f>SUM(H41:H47)</f>
        <v>0</v>
      </c>
      <c r="I40" s="132">
        <f>SUM(I41:I47)</f>
        <v>1351.2459999999999</v>
      </c>
      <c r="J40" s="135">
        <f>SUM(J41:J47)</f>
        <v>3313.3499999999995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6" t="s">
        <v>817</v>
      </c>
      <c r="D42" s="111" t="s">
        <v>823</v>
      </c>
      <c r="E42" s="163" t="s">
        <v>737</v>
      </c>
      <c r="F42" s="132">
        <f>SUM(G42:J42)</f>
        <v>4240.154</v>
      </c>
      <c r="G42" s="136">
        <v>391.871</v>
      </c>
      <c r="H42" s="136"/>
      <c r="I42" s="136">
        <v>884.656</v>
      </c>
      <c r="J42" s="137">
        <v>2963.627</v>
      </c>
      <c r="K42" s="159"/>
    </row>
    <row r="43" spans="1:11" s="182" customFormat="1" ht="15" customHeight="1">
      <c r="A43" s="157"/>
      <c r="B43" s="129"/>
      <c r="C43" s="236" t="s">
        <v>817</v>
      </c>
      <c r="D43" s="111" t="s">
        <v>824</v>
      </c>
      <c r="E43" s="163" t="s">
        <v>389</v>
      </c>
      <c r="F43" s="132">
        <f>SUM(G43:J43)</f>
        <v>40.285</v>
      </c>
      <c r="G43" s="136"/>
      <c r="H43" s="136"/>
      <c r="I43" s="136"/>
      <c r="J43" s="137">
        <v>40.285</v>
      </c>
      <c r="K43" s="159"/>
    </row>
    <row r="44" spans="1:11" s="182" customFormat="1" ht="15" customHeight="1">
      <c r="A44" s="157"/>
      <c r="B44" s="129"/>
      <c r="C44" s="236" t="s">
        <v>817</v>
      </c>
      <c r="D44" s="111" t="s">
        <v>825</v>
      </c>
      <c r="E44" s="163" t="s">
        <v>768</v>
      </c>
      <c r="F44" s="132">
        <f>SUM(G44:J44)</f>
        <v>173.05599999999998</v>
      </c>
      <c r="G44" s="136"/>
      <c r="H44" s="136"/>
      <c r="I44" s="136">
        <v>98.675</v>
      </c>
      <c r="J44" s="137">
        <v>74.381</v>
      </c>
      <c r="K44" s="159"/>
    </row>
    <row r="45" spans="1:11" s="182" customFormat="1" ht="15" customHeight="1">
      <c r="A45" s="157"/>
      <c r="B45" s="129"/>
      <c r="C45" s="236" t="s">
        <v>817</v>
      </c>
      <c r="D45" s="111" t="s">
        <v>826</v>
      </c>
      <c r="E45" s="163" t="s">
        <v>362</v>
      </c>
      <c r="F45" s="132">
        <f>SUM(G45:J45)</f>
        <v>602.818</v>
      </c>
      <c r="G45" s="136"/>
      <c r="H45" s="136"/>
      <c r="I45" s="136">
        <v>367.76099999999997</v>
      </c>
      <c r="J45" s="137">
        <v>235.057</v>
      </c>
      <c r="K45" s="159"/>
    </row>
    <row r="46" spans="1:11" s="182" customFormat="1" ht="15" customHeight="1">
      <c r="A46" s="157"/>
      <c r="B46" s="129"/>
      <c r="C46" s="236" t="s">
        <v>817</v>
      </c>
      <c r="D46" s="111" t="s">
        <v>836</v>
      </c>
      <c r="E46" s="163" t="s">
        <v>399</v>
      </c>
      <c r="F46" s="132">
        <f>SUM(G46:J46)</f>
        <v>0.154</v>
      </c>
      <c r="G46" s="136"/>
      <c r="H46" s="136"/>
      <c r="I46" s="136">
        <v>0.154</v>
      </c>
      <c r="J46" s="137"/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939.9909999999999</v>
      </c>
      <c r="G48" s="132">
        <f>SUM(G49:G55)</f>
        <v>0</v>
      </c>
      <c r="H48" s="132">
        <f>SUM(H49:H55)</f>
        <v>0</v>
      </c>
      <c r="I48" s="132">
        <f>SUM(I49:I55)</f>
        <v>939.9909999999999</v>
      </c>
      <c r="J48" s="135">
        <f>SUM(J49:J55)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6" t="s">
        <v>817</v>
      </c>
      <c r="D50" s="111" t="s">
        <v>827</v>
      </c>
      <c r="E50" s="163" t="s">
        <v>565</v>
      </c>
      <c r="F50" s="132">
        <f>SUM(G50:J50)</f>
        <v>29.825</v>
      </c>
      <c r="G50" s="136"/>
      <c r="H50" s="136"/>
      <c r="I50" s="136">
        <v>29.825</v>
      </c>
      <c r="J50" s="137"/>
      <c r="K50" s="159"/>
    </row>
    <row r="51" spans="1:11" s="182" customFormat="1" ht="15" customHeight="1">
      <c r="A51" s="157"/>
      <c r="B51" s="129"/>
      <c r="C51" s="236" t="s">
        <v>817</v>
      </c>
      <c r="D51" s="111" t="s">
        <v>828</v>
      </c>
      <c r="E51" s="163" t="s">
        <v>601</v>
      </c>
      <c r="F51" s="132">
        <f>SUM(G51:J51)</f>
        <v>9.855</v>
      </c>
      <c r="G51" s="136"/>
      <c r="H51" s="136"/>
      <c r="I51" s="136">
        <v>9.855</v>
      </c>
      <c r="J51" s="137"/>
      <c r="K51" s="159"/>
    </row>
    <row r="52" spans="1:11" s="182" customFormat="1" ht="15" customHeight="1">
      <c r="A52" s="157"/>
      <c r="B52" s="129"/>
      <c r="C52" s="236" t="s">
        <v>817</v>
      </c>
      <c r="D52" s="111" t="s">
        <v>829</v>
      </c>
      <c r="E52" s="163" t="s">
        <v>717</v>
      </c>
      <c r="F52" s="132">
        <f>SUM(G52:J52)</f>
        <v>730.81</v>
      </c>
      <c r="G52" s="136"/>
      <c r="H52" s="136"/>
      <c r="I52" s="136">
        <v>730.81</v>
      </c>
      <c r="J52" s="137"/>
      <c r="K52" s="159"/>
    </row>
    <row r="53" spans="1:11" s="182" customFormat="1" ht="15" customHeight="1">
      <c r="A53" s="157"/>
      <c r="B53" s="129"/>
      <c r="C53" s="236" t="s">
        <v>817</v>
      </c>
      <c r="D53" s="111" t="s">
        <v>830</v>
      </c>
      <c r="E53" s="163" t="s">
        <v>780</v>
      </c>
      <c r="F53" s="132">
        <f>SUM(G53:J53)</f>
        <v>61.001</v>
      </c>
      <c r="G53" s="136"/>
      <c r="H53" s="136"/>
      <c r="I53" s="136">
        <v>61.001</v>
      </c>
      <c r="J53" s="137"/>
      <c r="K53" s="159"/>
    </row>
    <row r="54" spans="1:11" s="182" customFormat="1" ht="15" customHeight="1">
      <c r="A54" s="157"/>
      <c r="B54" s="129"/>
      <c r="C54" s="236" t="s">
        <v>817</v>
      </c>
      <c r="D54" s="111" t="s">
        <v>838</v>
      </c>
      <c r="E54" s="163" t="s">
        <v>789</v>
      </c>
      <c r="F54" s="132">
        <f>SUM(G54:J54)</f>
        <v>108.5</v>
      </c>
      <c r="G54" s="136"/>
      <c r="H54" s="136"/>
      <c r="I54" s="136">
        <v>108.5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0</v>
      </c>
      <c r="G62" s="132">
        <f>SUM(G63:G65)</f>
        <v>0</v>
      </c>
      <c r="H62" s="132">
        <f>SUM(H63:H65)</f>
        <v>0</v>
      </c>
      <c r="I62" s="132">
        <f>SUM(I63:I65)</f>
        <v>0</v>
      </c>
      <c r="J62" s="135">
        <f>SUM(J63:J65)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236" t="s">
        <v>817</v>
      </c>
      <c r="D64" s="111" t="s">
        <v>839</v>
      </c>
      <c r="E64" s="163" t="s">
        <v>717</v>
      </c>
      <c r="F64" s="132">
        <f>SUM(G64:J64)</f>
        <v>0</v>
      </c>
      <c r="G64" s="136"/>
      <c r="H64" s="136"/>
      <c r="I64" s="136"/>
      <c r="J64" s="137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6274.479000000001</v>
      </c>
      <c r="G66" s="134">
        <f>SUM(G35:J35)</f>
        <v>2940.951</v>
      </c>
      <c r="H66" s="134">
        <f>SUM(G36:J36)</f>
        <v>0</v>
      </c>
      <c r="I66" s="134">
        <f>SUM(G37:J37)</f>
        <v>3333.5280000000007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1" ref="F69:F75">SUM(G69:J69)</f>
        <v>768.366</v>
      </c>
      <c r="G69" s="134">
        <f>SUM(G70:G71)</f>
        <v>721.643</v>
      </c>
      <c r="H69" s="134">
        <f>SUM(H70:H71)</f>
        <v>0</v>
      </c>
      <c r="I69" s="134">
        <f>SUM(I70:I71)</f>
        <v>26.545</v>
      </c>
      <c r="J69" s="135">
        <f>SUM(J70:J71)</f>
        <v>20.178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1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1"/>
        <v>768.366</v>
      </c>
      <c r="G71" s="136">
        <v>721.643</v>
      </c>
      <c r="H71" s="136"/>
      <c r="I71" s="136">
        <v>26.545</v>
      </c>
      <c r="J71" s="137">
        <v>20.178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1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1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1"/>
        <v>1.3180567748349858E-12</v>
      </c>
      <c r="G75" s="227">
        <f>G18-G39-G66-G67-G69+G73-G74</f>
        <v>0</v>
      </c>
      <c r="H75" s="227">
        <f>H18+H34-H39-H66-H67-H69+H73-H74</f>
        <v>0</v>
      </c>
      <c r="I75" s="227">
        <f>I18+I34-I39-I66-I67-I69+I73-I74</f>
        <v>7.105427357601002E-14</v>
      </c>
      <c r="J75" s="228">
        <f>J18+J34-J39-J67-J69+J73-J74</f>
        <v>1.2470025012589758E-12</v>
      </c>
      <c r="K75" s="104"/>
    </row>
    <row r="76" spans="1:11" ht="18" customHeight="1" thickBot="1">
      <c r="A76" s="127"/>
      <c r="B76" s="128"/>
      <c r="C76" s="103"/>
      <c r="D76" s="276" t="s">
        <v>158</v>
      </c>
      <c r="E76" s="277"/>
      <c r="F76" s="277"/>
      <c r="G76" s="277"/>
      <c r="H76" s="277"/>
      <c r="I76" s="277"/>
      <c r="J76" s="278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13.264360784313727</v>
      </c>
      <c r="G77" s="143">
        <f>SUM(G78,G79,G89,G92)</f>
        <v>7.9499313725490195</v>
      </c>
      <c r="H77" s="143">
        <f>SUM(H78,H79,H89,H92)</f>
        <v>0</v>
      </c>
      <c r="I77" s="143">
        <f>SUM(I78,I79,I89,I92)</f>
        <v>5.314429411764706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13.264360784313727</v>
      </c>
      <c r="G79" s="132">
        <f>SUM(G80:G88)</f>
        <v>7.9499313725490195</v>
      </c>
      <c r="H79" s="132">
        <f>SUM(H80:H88)</f>
        <v>0</v>
      </c>
      <c r="I79" s="132">
        <f>SUM(I80:I88)</f>
        <v>5.314429411764706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37" t="s">
        <v>817</v>
      </c>
      <c r="D81" s="111" t="s">
        <v>818</v>
      </c>
      <c r="E81" s="238" t="str">
        <f>IF('46 - передача'!$E$22="","",'46 - передача'!$E$22)</f>
        <v>АО "Россети Тюмень"</v>
      </c>
      <c r="F81" s="132">
        <f aca="true" t="shared" si="2" ref="F81:F86">SUM(G81:J81)</f>
        <v>9.213345098039216</v>
      </c>
      <c r="G81" s="136">
        <v>7.396486274509804</v>
      </c>
      <c r="H81" s="136"/>
      <c r="I81" s="136">
        <v>1.8168588235294119</v>
      </c>
      <c r="J81" s="136"/>
      <c r="K81" s="159"/>
    </row>
    <row r="82" spans="1:11" s="182" customFormat="1" ht="15" customHeight="1">
      <c r="A82" s="157"/>
      <c r="B82" s="129"/>
      <c r="C82" s="237" t="s">
        <v>817</v>
      </c>
      <c r="D82" s="111" t="s">
        <v>819</v>
      </c>
      <c r="E82" s="238" t="str">
        <f>IF('46 - передача'!$E$23="","",'46 - передача'!$E$23)</f>
        <v>ООО "Транзит-Электро-Тюмень"</v>
      </c>
      <c r="F82" s="132">
        <f t="shared" si="2"/>
        <v>0.19262745098039213</v>
      </c>
      <c r="G82" s="136"/>
      <c r="H82" s="136"/>
      <c r="I82" s="136">
        <v>0.19262745098039213</v>
      </c>
      <c r="J82" s="136"/>
      <c r="K82" s="159"/>
    </row>
    <row r="83" spans="1:11" s="182" customFormat="1" ht="15" customHeight="1">
      <c r="A83" s="157"/>
      <c r="B83" s="129"/>
      <c r="C83" s="237" t="s">
        <v>817</v>
      </c>
      <c r="D83" s="111" t="s">
        <v>820</v>
      </c>
      <c r="E83" s="238" t="str">
        <f>IF('46 - передача'!$E$24="","",'46 - передача'!$E$24)</f>
        <v>ООО "Агентство Интеллект-Сервис"</v>
      </c>
      <c r="F83" s="132">
        <f t="shared" si="2"/>
        <v>0.4490392156862745</v>
      </c>
      <c r="G83" s="136"/>
      <c r="H83" s="136"/>
      <c r="I83" s="136">
        <v>0.4490392156862745</v>
      </c>
      <c r="J83" s="136"/>
      <c r="K83" s="159"/>
    </row>
    <row r="84" spans="1:11" s="182" customFormat="1" ht="15" customHeight="1">
      <c r="A84" s="157"/>
      <c r="B84" s="129"/>
      <c r="C84" s="237" t="s">
        <v>817</v>
      </c>
      <c r="D84" s="111" t="s">
        <v>821</v>
      </c>
      <c r="E84" s="238" t="str">
        <f>IF('46 - передача'!$E$25="","",'46 - передача'!$E$25)</f>
        <v>филиал ОАО "РЖД"- Свердловская ж.д. (Тюменская дистанция)</v>
      </c>
      <c r="F84" s="132">
        <f t="shared" si="2"/>
        <v>0.8554058823529411</v>
      </c>
      <c r="G84" s="136">
        <v>0.5534450980392157</v>
      </c>
      <c r="H84" s="136"/>
      <c r="I84" s="136">
        <v>0.30196078431372547</v>
      </c>
      <c r="J84" s="136"/>
      <c r="K84" s="159"/>
    </row>
    <row r="85" spans="1:11" s="182" customFormat="1" ht="15" customHeight="1">
      <c r="A85" s="157"/>
      <c r="B85" s="129"/>
      <c r="C85" s="237" t="s">
        <v>817</v>
      </c>
      <c r="D85" s="111" t="s">
        <v>822</v>
      </c>
      <c r="E85" s="238" t="str">
        <f>IF('46 - передача'!$E$26="","",'46 - передача'!$E$26)</f>
        <v>АО "СУЭНКО"</v>
      </c>
      <c r="F85" s="132">
        <f t="shared" si="2"/>
        <v>1.9706803921568627</v>
      </c>
      <c r="G85" s="136"/>
      <c r="H85" s="136"/>
      <c r="I85" s="136">
        <v>1.9706803921568627</v>
      </c>
      <c r="J85" s="136"/>
      <c r="K85" s="159"/>
    </row>
    <row r="86" spans="1:11" s="182" customFormat="1" ht="15" customHeight="1">
      <c r="A86" s="157"/>
      <c r="B86" s="129"/>
      <c r="C86" s="237" t="s">
        <v>817</v>
      </c>
      <c r="D86" s="111" t="s">
        <v>835</v>
      </c>
      <c r="E86" s="238" t="str">
        <f>IF('46 - передача'!$E$27="","",'46 - передача'!$E$27)</f>
        <v>ООО "Элтранс"</v>
      </c>
      <c r="F86" s="132">
        <f t="shared" si="2"/>
        <v>0.1978</v>
      </c>
      <c r="G86" s="136"/>
      <c r="H86" s="136"/>
      <c r="I86" s="136">
        <v>0.1978</v>
      </c>
      <c r="J86" s="136"/>
      <c r="K86" s="159"/>
    </row>
    <row r="87" spans="1:11" s="182" customFormat="1" ht="15" customHeight="1">
      <c r="A87" s="157"/>
      <c r="B87" s="129"/>
      <c r="C87" s="237" t="s">
        <v>817</v>
      </c>
      <c r="D87" s="111" t="s">
        <v>842</v>
      </c>
      <c r="E87" s="238" t="str">
        <f>IF('46 - передача'!$E$28="","",'46 - передача'!$E$28)</f>
        <v>ООО "ДСК-Энерго"</v>
      </c>
      <c r="F87" s="132">
        <f>SUM(G87:J87)</f>
        <v>0.3854627450980393</v>
      </c>
      <c r="G87" s="136"/>
      <c r="H87" s="136"/>
      <c r="I87" s="136">
        <v>0.3854627450980393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12.302900000000001</v>
      </c>
      <c r="G93" s="155"/>
      <c r="H93" s="134">
        <f>H94</f>
        <v>0</v>
      </c>
      <c r="I93" s="134">
        <f>I94+I95</f>
        <v>5.766570588235294</v>
      </c>
      <c r="J93" s="135">
        <f>J94+J95+J96</f>
        <v>6.536329411764706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5.766570588235294</v>
      </c>
      <c r="G94" s="155"/>
      <c r="H94" s="136"/>
      <c r="I94" s="136">
        <v>5.766570588235294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6.536329411764706</v>
      </c>
      <c r="G96" s="155"/>
      <c r="H96" s="155"/>
      <c r="I96" s="155"/>
      <c r="J96" s="137">
        <v>6.536329411764706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11.757760784313724</v>
      </c>
      <c r="G98" s="134">
        <f>SUM(G99,G107,G115,G118,G121)</f>
        <v>0.7683745098039215</v>
      </c>
      <c r="H98" s="134">
        <f>SUM(H99,H107,H115,H118,H121)</f>
        <v>0</v>
      </c>
      <c r="I98" s="134">
        <f>SUM(I99,I107,I115,I118,I121)</f>
        <v>4.492621568627451</v>
      </c>
      <c r="J98" s="135">
        <f>SUM(J99,J107,J115,J118,J121)</f>
        <v>6.496764705882351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9.914641176470585</v>
      </c>
      <c r="G99" s="132">
        <f>SUM(G100:G106)</f>
        <v>0.7683745098039215</v>
      </c>
      <c r="H99" s="132">
        <f>SUM(H100:H106)</f>
        <v>0</v>
      </c>
      <c r="I99" s="132">
        <f>SUM(I100:I106)</f>
        <v>2.6495019607843133</v>
      </c>
      <c r="J99" s="135">
        <f>SUM(J100:J106)</f>
        <v>6.496764705882351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37" t="s">
        <v>817</v>
      </c>
      <c r="D101" s="111" t="s">
        <v>823</v>
      </c>
      <c r="E101" s="238" t="str">
        <f>IF('46 - передача'!$E$42="","",'46 - передача'!$E$42)</f>
        <v>АО "Газпром энергосбыт Тюмень"</v>
      </c>
      <c r="F101" s="132">
        <f>SUM(G101:J101)</f>
        <v>8.31402745098039</v>
      </c>
      <c r="G101" s="136">
        <v>0.7683745098039215</v>
      </c>
      <c r="H101" s="136"/>
      <c r="I101" s="136">
        <v>1.734619607843137</v>
      </c>
      <c r="J101" s="136">
        <v>5.811033333333333</v>
      </c>
      <c r="K101" s="159"/>
    </row>
    <row r="102" spans="1:11" s="182" customFormat="1" ht="15" customHeight="1">
      <c r="A102" s="157"/>
      <c r="B102" s="129"/>
      <c r="C102" s="237" t="s">
        <v>817</v>
      </c>
      <c r="D102" s="111" t="s">
        <v>824</v>
      </c>
      <c r="E102" s="238" t="str">
        <f>IF('46 - передача'!$E$43="","",'46 - передача'!$E$43)</f>
        <v>ООО "МагнитЭнерго"</v>
      </c>
      <c r="F102" s="132">
        <f>SUM(G102:J102)</f>
        <v>0.07899019607843137</v>
      </c>
      <c r="G102" s="136"/>
      <c r="H102" s="136"/>
      <c r="I102" s="136"/>
      <c r="J102" s="136">
        <v>0.07899019607843137</v>
      </c>
      <c r="K102" s="159"/>
    </row>
    <row r="103" spans="1:11" s="182" customFormat="1" ht="15" customHeight="1">
      <c r="A103" s="157"/>
      <c r="B103" s="129"/>
      <c r="C103" s="237" t="s">
        <v>817</v>
      </c>
      <c r="D103" s="111" t="s">
        <v>825</v>
      </c>
      <c r="E103" s="238" t="str">
        <f>IF('46 - передача'!$E$44="","",'46 - передача'!$E$44)</f>
        <v>ООО "Энергокомплекс"</v>
      </c>
      <c r="F103" s="132">
        <f>SUM(G103:J103)</f>
        <v>0.33932549019607844</v>
      </c>
      <c r="G103" s="136"/>
      <c r="H103" s="136"/>
      <c r="I103" s="136">
        <v>0.19348039215686275</v>
      </c>
      <c r="J103" s="136">
        <v>0.1458450980392157</v>
      </c>
      <c r="K103" s="159"/>
    </row>
    <row r="104" spans="1:11" s="182" customFormat="1" ht="15" customHeight="1">
      <c r="A104" s="157"/>
      <c r="B104" s="129"/>
      <c r="C104" s="237" t="s">
        <v>817</v>
      </c>
      <c r="D104" s="111" t="s">
        <v>826</v>
      </c>
      <c r="E104" s="238" t="str">
        <f>IF('46 - передача'!$E$45="","",'46 - передача'!$E$45)</f>
        <v>АО "Энергосбытовая компания "Восток"</v>
      </c>
      <c r="F104" s="132">
        <f>SUM(G104:J104)</f>
        <v>1.1819960784313726</v>
      </c>
      <c r="G104" s="136"/>
      <c r="H104" s="136"/>
      <c r="I104" s="136">
        <v>0.7211</v>
      </c>
      <c r="J104" s="136">
        <v>0.46089607843137254</v>
      </c>
      <c r="K104" s="159"/>
    </row>
    <row r="105" spans="1:11" s="182" customFormat="1" ht="15" customHeight="1">
      <c r="A105" s="157"/>
      <c r="B105" s="129"/>
      <c r="C105" s="237" t="s">
        <v>817</v>
      </c>
      <c r="D105" s="111" t="s">
        <v>836</v>
      </c>
      <c r="E105" s="238" t="str">
        <f>IF('46 - передача'!$E$46="","",'46 - передача'!$E$46)</f>
        <v>ООО "РН-Энерго"</v>
      </c>
      <c r="F105" s="132">
        <f>SUM(G105:J105)</f>
        <v>0.0003019607843137255</v>
      </c>
      <c r="G105" s="136"/>
      <c r="H105" s="136"/>
      <c r="I105" s="136">
        <v>0.0003019607843137255</v>
      </c>
      <c r="J105" s="137"/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1.8431196078431373</v>
      </c>
      <c r="G107" s="132">
        <f>SUM(G108:G114)</f>
        <v>0</v>
      </c>
      <c r="H107" s="132">
        <f>SUM(H108:H114)</f>
        <v>0</v>
      </c>
      <c r="I107" s="132">
        <f>SUM(I108:I114)</f>
        <v>1.8431196078431373</v>
      </c>
      <c r="J107" s="135">
        <f>SUM(J108:J114)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37" t="s">
        <v>817</v>
      </c>
      <c r="D109" s="111" t="s">
        <v>827</v>
      </c>
      <c r="E109" s="238" t="str">
        <f>IF('46 - передача'!$E$50="","",'46 - передача'!$E$50)</f>
        <v>ООО "Ремэнергостройсервис"</v>
      </c>
      <c r="F109" s="132">
        <f>SUM(G109:J109)</f>
        <v>0.058480392156862744</v>
      </c>
      <c r="G109" s="136"/>
      <c r="H109" s="136"/>
      <c r="I109" s="136">
        <v>0.058480392156862744</v>
      </c>
      <c r="J109" s="136"/>
      <c r="K109" s="159"/>
    </row>
    <row r="110" spans="1:11" s="182" customFormat="1" ht="15" customHeight="1">
      <c r="A110" s="157"/>
      <c r="B110" s="129"/>
      <c r="C110" s="237" t="s">
        <v>817</v>
      </c>
      <c r="D110" s="111" t="s">
        <v>828</v>
      </c>
      <c r="E110" s="238" t="str">
        <f>IF('46 - передача'!$E$51="","",'46 - передача'!$E$51)</f>
        <v>ООО "Элтранс"</v>
      </c>
      <c r="F110" s="132">
        <f>SUM(G110:J110)</f>
        <v>0.019323529411764705</v>
      </c>
      <c r="G110" s="136"/>
      <c r="H110" s="136"/>
      <c r="I110" s="136">
        <v>0.019323529411764705</v>
      </c>
      <c r="J110" s="136"/>
      <c r="K110" s="159"/>
    </row>
    <row r="111" spans="1:11" s="182" customFormat="1" ht="15" customHeight="1">
      <c r="A111" s="157"/>
      <c r="B111" s="129"/>
      <c r="C111" s="237" t="s">
        <v>817</v>
      </c>
      <c r="D111" s="111" t="s">
        <v>829</v>
      </c>
      <c r="E111" s="238" t="str">
        <f>IF('46 - передача'!$E$52="","",'46 - передача'!$E$52)</f>
        <v>АО "СУЭНКО"</v>
      </c>
      <c r="F111" s="132">
        <f>SUM(G111:J111)</f>
        <v>1.4329607843137253</v>
      </c>
      <c r="G111" s="136"/>
      <c r="H111" s="136"/>
      <c r="I111" s="136">
        <v>1.4329607843137253</v>
      </c>
      <c r="J111" s="137"/>
      <c r="K111" s="159"/>
    </row>
    <row r="112" spans="1:11" s="182" customFormat="1" ht="15" customHeight="1">
      <c r="A112" s="157"/>
      <c r="B112" s="129"/>
      <c r="C112" s="237" t="s">
        <v>817</v>
      </c>
      <c r="D112" s="111" t="s">
        <v>830</v>
      </c>
      <c r="E112" s="238" t="str">
        <f>IF('46 - передача'!$E$53="","",'46 - передача'!$E$53)</f>
        <v>АО "Россети Тюмень"</v>
      </c>
      <c r="F112" s="132">
        <f>SUM(G112:J112)</f>
        <v>0.11960980392156863</v>
      </c>
      <c r="G112" s="136"/>
      <c r="H112" s="136"/>
      <c r="I112" s="136">
        <v>0.11960980392156863</v>
      </c>
      <c r="J112" s="137"/>
      <c r="K112" s="159"/>
    </row>
    <row r="113" spans="1:11" s="182" customFormat="1" ht="15" customHeight="1">
      <c r="A113" s="157"/>
      <c r="B113" s="129"/>
      <c r="C113" s="237" t="s">
        <v>817</v>
      </c>
      <c r="D113" s="111" t="s">
        <v>838</v>
      </c>
      <c r="E113" s="238" t="str">
        <f>IF('46 - передача'!$E$54="","",'46 - передача'!$E$54)</f>
        <v>ООО СК "Восток"</v>
      </c>
      <c r="F113" s="132">
        <f>SUM(G113:J113)</f>
        <v>0.2127450980392157</v>
      </c>
      <c r="G113" s="136"/>
      <c r="H113" s="136"/>
      <c r="I113" s="136">
        <v>0.2127450980392157</v>
      </c>
      <c r="J113" s="137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24" customHeight="1">
      <c r="A115" s="127"/>
      <c r="B115" s="128"/>
      <c r="C115" s="103"/>
      <c r="D115" s="111" t="s">
        <v>175</v>
      </c>
      <c r="E115" s="94" t="s">
        <v>150</v>
      </c>
      <c r="F115" s="132">
        <f>SUM(G115:J115)</f>
        <v>0</v>
      </c>
      <c r="G115" s="132">
        <f>SUM(G116:G117)</f>
        <v>0</v>
      </c>
      <c r="H115" s="132">
        <f>SUM(H116:H117)</f>
        <v>0</v>
      </c>
      <c r="I115" s="132">
        <f>SUM(I116:I117)</f>
        <v>0</v>
      </c>
      <c r="J115" s="135">
        <f>SUM(J116:J117)</f>
        <v>0</v>
      </c>
      <c r="K115" s="104"/>
    </row>
    <row r="116" spans="1:11" s="182" customFormat="1" ht="15" customHeight="1" hidden="1">
      <c r="A116" s="157"/>
      <c r="B116" s="129"/>
      <c r="C116" s="158"/>
      <c r="D116" s="164" t="s">
        <v>193</v>
      </c>
      <c r="E116" s="160"/>
      <c r="F116" s="160"/>
      <c r="G116" s="160"/>
      <c r="H116" s="160"/>
      <c r="I116" s="160"/>
      <c r="J116" s="165"/>
      <c r="K116" s="159"/>
    </row>
    <row r="117" spans="1:11" s="182" customFormat="1" ht="15" customHeight="1">
      <c r="A117" s="157"/>
      <c r="B117" s="129"/>
      <c r="C117" s="158"/>
      <c r="D117" s="166"/>
      <c r="E117" s="219" t="s">
        <v>195</v>
      </c>
      <c r="F117" s="162"/>
      <c r="G117" s="162"/>
      <c r="H117" s="162"/>
      <c r="I117" s="162"/>
      <c r="J117" s="167"/>
      <c r="K117" s="159"/>
    </row>
    <row r="118" spans="3:11" ht="24" customHeight="1">
      <c r="C118" s="158"/>
      <c r="D118" s="111" t="s">
        <v>176</v>
      </c>
      <c r="E118" s="186" t="s">
        <v>207</v>
      </c>
      <c r="F118" s="134">
        <f>SUM(G118:J118)</f>
        <v>0</v>
      </c>
      <c r="G118" s="134">
        <f>SUM(G119:G120)</f>
        <v>0</v>
      </c>
      <c r="H118" s="134">
        <f>SUM(H119:H120)</f>
        <v>0</v>
      </c>
      <c r="I118" s="134">
        <f>SUM(I119:I120)</f>
        <v>0</v>
      </c>
      <c r="J118" s="135">
        <f>SUM(J119:J120)</f>
        <v>0</v>
      </c>
      <c r="K118" s="159"/>
    </row>
    <row r="119" spans="1:11" s="182" customFormat="1" ht="15" customHeight="1" hidden="1">
      <c r="A119" s="157"/>
      <c r="B119" s="129"/>
      <c r="C119" s="158"/>
      <c r="D119" s="164" t="s">
        <v>241</v>
      </c>
      <c r="E119" s="160"/>
      <c r="F119" s="160"/>
      <c r="G119" s="160"/>
      <c r="H119" s="160"/>
      <c r="I119" s="160"/>
      <c r="J119" s="165"/>
      <c r="K119" s="159"/>
    </row>
    <row r="120" spans="3:11" ht="15" customHeight="1">
      <c r="C120" s="158"/>
      <c r="D120" s="196"/>
      <c r="E120" s="219" t="s">
        <v>210</v>
      </c>
      <c r="F120" s="197"/>
      <c r="G120" s="197"/>
      <c r="H120" s="197"/>
      <c r="I120" s="197"/>
      <c r="J120" s="198"/>
      <c r="K120" s="159"/>
    </row>
    <row r="121" spans="1:11" ht="24" customHeight="1">
      <c r="A121" s="127"/>
      <c r="B121" s="128"/>
      <c r="C121" s="103"/>
      <c r="D121" s="111" t="s">
        <v>246</v>
      </c>
      <c r="E121" s="94" t="s">
        <v>248</v>
      </c>
      <c r="F121" s="132">
        <f>SUM(G121:J121)</f>
        <v>0</v>
      </c>
      <c r="G121" s="132">
        <f>SUM(G122:G124)</f>
        <v>0</v>
      </c>
      <c r="H121" s="132">
        <f>SUM(H122:H124)</f>
        <v>0</v>
      </c>
      <c r="I121" s="132">
        <f>SUM(I122:I124)</f>
        <v>0</v>
      </c>
      <c r="J121" s="135">
        <f>SUM(J122:J124)</f>
        <v>0</v>
      </c>
      <c r="K121" s="104"/>
    </row>
    <row r="122" spans="1:11" s="182" customFormat="1" ht="15" customHeight="1" hidden="1">
      <c r="A122" s="157"/>
      <c r="B122" s="129"/>
      <c r="C122" s="158"/>
      <c r="D122" s="164" t="s">
        <v>247</v>
      </c>
      <c r="E122" s="160"/>
      <c r="F122" s="160"/>
      <c r="G122" s="160"/>
      <c r="H122" s="160"/>
      <c r="I122" s="160"/>
      <c r="J122" s="165"/>
      <c r="K122" s="159"/>
    </row>
    <row r="123" spans="1:11" s="182" customFormat="1" ht="15" customHeight="1">
      <c r="A123" s="157"/>
      <c r="B123" s="129"/>
      <c r="C123" s="237" t="s">
        <v>817</v>
      </c>
      <c r="D123" s="111" t="s">
        <v>839</v>
      </c>
      <c r="E123" s="238" t="str">
        <f>IF('46 - передача'!$E$64="","",'46 - передача'!$E$64)</f>
        <v>АО "СУЭНКО"</v>
      </c>
      <c r="F123" s="132">
        <f>SUM(G123:J123)</f>
        <v>0</v>
      </c>
      <c r="G123" s="136"/>
      <c r="H123" s="136"/>
      <c r="I123" s="136">
        <f>I64/17/30</f>
        <v>0</v>
      </c>
      <c r="J123" s="137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12.302900000000001</v>
      </c>
      <c r="G125" s="134">
        <f>SUM(G94:J94)</f>
        <v>5.766570588235294</v>
      </c>
      <c r="H125" s="134">
        <f>SUM(G95:J95)</f>
        <v>0</v>
      </c>
      <c r="I125" s="134">
        <f>SUM(G96:J96)</f>
        <v>6.536329411764706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3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1.5066000000000002</v>
      </c>
      <c r="G128" s="134">
        <f>SUM(G129:G130)</f>
        <v>1.414986274509804</v>
      </c>
      <c r="H128" s="134">
        <f>SUM(H129:H130)</f>
        <v>0</v>
      </c>
      <c r="I128" s="134">
        <f>SUM(I129:I130)</f>
        <v>0.05204901960784314</v>
      </c>
      <c r="J128" s="135">
        <f>SUM(J129:J130)</f>
        <v>0.039564705882352946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3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3"/>
        <v>1.5066000000000002</v>
      </c>
      <c r="G130" s="136">
        <v>1.414986274509804</v>
      </c>
      <c r="H130" s="136"/>
      <c r="I130" s="136">
        <v>0.05204901960784314</v>
      </c>
      <c r="J130" s="136">
        <v>0.039564705882352946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3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3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3"/>
        <v>1.3322676295501878E-15</v>
      </c>
      <c r="G134" s="149">
        <f>G77-G98-G125-G126-G128+G132-G133</f>
        <v>0</v>
      </c>
      <c r="H134" s="149">
        <f>H77+H93-H98-H125-H126-H128+H132-H133</f>
        <v>0</v>
      </c>
      <c r="I134" s="149">
        <f>I77+I93-I98-I125-I126-I128+I132-I133</f>
        <v>-4.440892098500626E-16</v>
      </c>
      <c r="J134" s="230">
        <f>J77+J93-J98-J126-J128+J132-J133</f>
        <v>1.7763568394002505E-15</v>
      </c>
      <c r="K134" s="104"/>
    </row>
    <row r="135" spans="1:11" ht="18" customHeight="1" thickBot="1">
      <c r="A135" s="127"/>
      <c r="B135" s="128"/>
      <c r="C135" s="103"/>
      <c r="D135" s="282" t="s">
        <v>185</v>
      </c>
      <c r="E135" s="283"/>
      <c r="F135" s="283"/>
      <c r="G135" s="283"/>
      <c r="H135" s="283"/>
      <c r="I135" s="283"/>
      <c r="J135" s="284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25.567260784313724</v>
      </c>
      <c r="G136" s="136">
        <v>7.9499313725490195</v>
      </c>
      <c r="H136" s="136"/>
      <c r="I136" s="136">
        <v>11.081</v>
      </c>
      <c r="J136" s="136">
        <v>6.536329411764706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55.96773741176471</v>
      </c>
      <c r="G137" s="239">
        <v>31.388648</v>
      </c>
      <c r="H137" s="239"/>
      <c r="I137" s="239">
        <v>18.04276</v>
      </c>
      <c r="J137" s="137">
        <v>6.536329411764706</v>
      </c>
      <c r="K137" s="104"/>
    </row>
    <row r="138" spans="1:11" ht="18" customHeight="1" thickBot="1">
      <c r="A138" s="127"/>
      <c r="B138" s="128"/>
      <c r="C138" s="103"/>
      <c r="D138" s="276" t="s">
        <v>205</v>
      </c>
      <c r="E138" s="277"/>
      <c r="F138" s="277"/>
      <c r="G138" s="277"/>
      <c r="H138" s="277"/>
      <c r="I138" s="277"/>
      <c r="J138" s="278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12685.784520000001</v>
      </c>
      <c r="G139" s="194">
        <f>SUM(G140,G148,G152)</f>
        <v>5118.96176</v>
      </c>
      <c r="H139" s="194">
        <f>SUM(H140,H148,H152)</f>
        <v>0</v>
      </c>
      <c r="I139" s="194">
        <f>SUM(I140,I148,I152)</f>
        <v>5269.74</v>
      </c>
      <c r="J139" s="195">
        <f>SUM(J140,J148,J152)</f>
        <v>2297.0827600000002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7064.13691</v>
      </c>
      <c r="G140" s="134">
        <f>SUM(G141:G147)</f>
        <v>684.9043</v>
      </c>
      <c r="H140" s="134">
        <f>SUM(H141:H147)</f>
        <v>0</v>
      </c>
      <c r="I140" s="134">
        <f>SUM(I141:I147)</f>
        <v>4082.14985</v>
      </c>
      <c r="J140" s="135">
        <f>SUM(J141:J147)</f>
        <v>2297.0827600000002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6" t="s">
        <v>817</v>
      </c>
      <c r="D142" s="111" t="s">
        <v>831</v>
      </c>
      <c r="E142" s="163" t="s">
        <v>737</v>
      </c>
      <c r="F142" s="132">
        <f>SUM(G142:J142)</f>
        <v>5207.81391</v>
      </c>
      <c r="G142" s="136">
        <v>684.9043</v>
      </c>
      <c r="H142" s="136"/>
      <c r="I142" s="136">
        <v>2687.7736499999996</v>
      </c>
      <c r="J142" s="137">
        <v>1835.1359599999998</v>
      </c>
      <c r="K142" s="159"/>
    </row>
    <row r="143" spans="1:11" s="182" customFormat="1" ht="15" customHeight="1">
      <c r="A143" s="157"/>
      <c r="B143" s="129"/>
      <c r="C143" s="236" t="s">
        <v>817</v>
      </c>
      <c r="D143" s="111" t="s">
        <v>832</v>
      </c>
      <c r="E143" s="163" t="s">
        <v>362</v>
      </c>
      <c r="F143" s="132">
        <f>SUM(G143:J143)</f>
        <v>1272.01346</v>
      </c>
      <c r="G143" s="136"/>
      <c r="H143" s="136"/>
      <c r="I143" s="136">
        <v>1092.1116599999998</v>
      </c>
      <c r="J143" s="137">
        <v>179.9018</v>
      </c>
      <c r="K143" s="159"/>
    </row>
    <row r="144" spans="1:11" s="182" customFormat="1" ht="15" customHeight="1">
      <c r="A144" s="157"/>
      <c r="B144" s="129"/>
      <c r="C144" s="236" t="s">
        <v>817</v>
      </c>
      <c r="D144" s="111" t="s">
        <v>833</v>
      </c>
      <c r="E144" s="163" t="s">
        <v>389</v>
      </c>
      <c r="F144" s="132">
        <f>SUM(G144:J144)</f>
        <v>104.71983</v>
      </c>
      <c r="G144" s="136"/>
      <c r="H144" s="136"/>
      <c r="I144" s="136"/>
      <c r="J144" s="137">
        <v>104.71983</v>
      </c>
      <c r="K144" s="159"/>
    </row>
    <row r="145" spans="1:11" s="182" customFormat="1" ht="15" customHeight="1">
      <c r="A145" s="157"/>
      <c r="B145" s="129"/>
      <c r="C145" s="236" t="s">
        <v>817</v>
      </c>
      <c r="D145" s="111" t="s">
        <v>834</v>
      </c>
      <c r="E145" s="163" t="s">
        <v>768</v>
      </c>
      <c r="F145" s="132">
        <f>SUM(G145:J145)</f>
        <v>479.11871</v>
      </c>
      <c r="G145" s="136"/>
      <c r="H145" s="136"/>
      <c r="I145" s="136">
        <v>301.79354</v>
      </c>
      <c r="J145" s="137">
        <v>177.32517</v>
      </c>
      <c r="K145" s="159"/>
    </row>
    <row r="146" spans="1:11" s="182" customFormat="1" ht="15" customHeight="1">
      <c r="A146" s="157"/>
      <c r="B146" s="129"/>
      <c r="C146" s="236" t="s">
        <v>817</v>
      </c>
      <c r="D146" s="111" t="s">
        <v>837</v>
      </c>
      <c r="E146" s="163" t="s">
        <v>399</v>
      </c>
      <c r="F146" s="132">
        <f>SUM(G146:J146)</f>
        <v>0.471</v>
      </c>
      <c r="G146" s="136"/>
      <c r="H146" s="136"/>
      <c r="I146" s="136">
        <v>0.471</v>
      </c>
      <c r="J146" s="137"/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5621.64761</v>
      </c>
      <c r="G148" s="134">
        <f>SUM(G149:G151)</f>
        <v>4434.05746</v>
      </c>
      <c r="H148" s="134">
        <f>SUM(H149:H151)</f>
        <v>0</v>
      </c>
      <c r="I148" s="134">
        <f>SUM(I149:I151)</f>
        <v>1187.59015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6" t="s">
        <v>817</v>
      </c>
      <c r="D150" s="111" t="s">
        <v>818</v>
      </c>
      <c r="E150" s="163" t="s">
        <v>780</v>
      </c>
      <c r="F150" s="132">
        <f>SUM(G150:J150)</f>
        <v>5621.64761</v>
      </c>
      <c r="G150" s="136">
        <v>4434.05746</v>
      </c>
      <c r="H150" s="136"/>
      <c r="I150" s="136">
        <v>1187.59015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6" t="s">
        <v>208</v>
      </c>
      <c r="E155" s="277"/>
      <c r="F155" s="277"/>
      <c r="G155" s="277"/>
      <c r="H155" s="277"/>
      <c r="I155" s="277"/>
      <c r="J155" s="278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6" t="s">
        <v>209</v>
      </c>
      <c r="E159" s="277"/>
      <c r="F159" s="277"/>
      <c r="G159" s="277"/>
      <c r="H159" s="277"/>
      <c r="I159" s="277"/>
      <c r="J159" s="278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12685.784520000001</v>
      </c>
      <c r="G160" s="142">
        <f>SUM(G161,G169,G173)</f>
        <v>5118.96176</v>
      </c>
      <c r="H160" s="142">
        <f>SUM(H161,H169,H173)</f>
        <v>0</v>
      </c>
      <c r="I160" s="142">
        <f>SUM(I161,I169,I173)</f>
        <v>5269.74</v>
      </c>
      <c r="J160" s="184">
        <f>SUM(J161,J169,J173)</f>
        <v>2297.0827600000002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7064.13691</v>
      </c>
      <c r="G161" s="134">
        <f>SUM(G162:G168)</f>
        <v>684.9043</v>
      </c>
      <c r="H161" s="134">
        <f>SUM(H162:H168)</f>
        <v>0</v>
      </c>
      <c r="I161" s="134">
        <f>SUM(I162:I168)</f>
        <v>4082.14985</v>
      </c>
      <c r="J161" s="135">
        <f>SUM(J162:J168)</f>
        <v>2297.0827600000002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37" t="s">
        <v>817</v>
      </c>
      <c r="D163" s="111" t="s">
        <v>831</v>
      </c>
      <c r="E163" s="238" t="str">
        <f>IF('46 - передача'!$E$142="","",'46 - передача'!$E$142)</f>
        <v>АО "Газпром энергосбыт Тюмень"</v>
      </c>
      <c r="F163" s="132">
        <f>SUM(G163:J163)</f>
        <v>5207.81391</v>
      </c>
      <c r="G163" s="136">
        <v>684.9043</v>
      </c>
      <c r="H163" s="136"/>
      <c r="I163" s="136">
        <v>2687.7736499999996</v>
      </c>
      <c r="J163" s="136">
        <v>1835.1359599999998</v>
      </c>
      <c r="K163" s="159"/>
    </row>
    <row r="164" spans="1:11" s="182" customFormat="1" ht="15" customHeight="1">
      <c r="A164" s="157"/>
      <c r="B164" s="129"/>
      <c r="C164" s="237" t="s">
        <v>817</v>
      </c>
      <c r="D164" s="111" t="s">
        <v>832</v>
      </c>
      <c r="E164" s="238" t="str">
        <f>IF('46 - передача'!$E$143="","",'46 - передача'!$E$143)</f>
        <v>АО "Энергосбытовая компания "Восток"</v>
      </c>
      <c r="F164" s="132">
        <f>SUM(G164:J164)</f>
        <v>1272.01346</v>
      </c>
      <c r="G164" s="136"/>
      <c r="H164" s="136"/>
      <c r="I164" s="136">
        <v>1092.1116599999998</v>
      </c>
      <c r="J164" s="136">
        <v>179.9018</v>
      </c>
      <c r="K164" s="159"/>
    </row>
    <row r="165" spans="1:11" s="182" customFormat="1" ht="15" customHeight="1">
      <c r="A165" s="157"/>
      <c r="B165" s="129"/>
      <c r="C165" s="237" t="s">
        <v>817</v>
      </c>
      <c r="D165" s="111" t="s">
        <v>833</v>
      </c>
      <c r="E165" s="238" t="str">
        <f>IF('46 - передача'!$E$144="","",'46 - передача'!$E$144)</f>
        <v>ООО "МагнитЭнерго"</v>
      </c>
      <c r="F165" s="132">
        <f>SUM(G165:J165)</f>
        <v>104.71983</v>
      </c>
      <c r="G165" s="136"/>
      <c r="H165" s="136"/>
      <c r="I165" s="136"/>
      <c r="J165" s="136">
        <v>104.71983</v>
      </c>
      <c r="K165" s="159"/>
    </row>
    <row r="166" spans="1:11" s="182" customFormat="1" ht="15" customHeight="1">
      <c r="A166" s="157"/>
      <c r="B166" s="129"/>
      <c r="C166" s="237" t="s">
        <v>817</v>
      </c>
      <c r="D166" s="111" t="s">
        <v>834</v>
      </c>
      <c r="E166" s="238" t="str">
        <f>IF('46 - передача'!$E$145="","",'46 - передача'!$E$145)</f>
        <v>ООО "Энергокомплекс"</v>
      </c>
      <c r="F166" s="132">
        <f>SUM(G166:J166)</f>
        <v>479.11871</v>
      </c>
      <c r="G166" s="136"/>
      <c r="H166" s="136"/>
      <c r="I166" s="136">
        <v>301.79354</v>
      </c>
      <c r="J166" s="136">
        <v>177.32517</v>
      </c>
      <c r="K166" s="159"/>
    </row>
    <row r="167" spans="1:11" s="182" customFormat="1" ht="15" customHeight="1">
      <c r="A167" s="157"/>
      <c r="B167" s="129"/>
      <c r="C167" s="237" t="s">
        <v>817</v>
      </c>
      <c r="D167" s="111" t="s">
        <v>837</v>
      </c>
      <c r="E167" s="238" t="str">
        <f>IF('46 - передача'!$E$146="","",'46 - передача'!$E$146)</f>
        <v>ООО "РН-Энерго"</v>
      </c>
      <c r="F167" s="132">
        <f>SUM(G167:J167)</f>
        <v>0.471</v>
      </c>
      <c r="G167" s="136"/>
      <c r="H167" s="136"/>
      <c r="I167" s="136">
        <v>0.471</v>
      </c>
      <c r="J167" s="137"/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5621.64761</v>
      </c>
      <c r="G169" s="134">
        <f>SUM(G170:G172)</f>
        <v>4434.05746</v>
      </c>
      <c r="H169" s="134">
        <f>SUM(H170:H172)</f>
        <v>0</v>
      </c>
      <c r="I169" s="134">
        <f>SUM(I170:I172)</f>
        <v>1187.59015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37" t="s">
        <v>817</v>
      </c>
      <c r="D171" s="111" t="s">
        <v>818</v>
      </c>
      <c r="E171" s="238" t="str">
        <f>IF('46 - передача'!$E$150="","",'46 - передача'!$E$150)</f>
        <v>АО "Россети Тюмень"</v>
      </c>
      <c r="F171" s="132">
        <f>SUM(G171:J171)</f>
        <v>5621.64761</v>
      </c>
      <c r="G171" s="136">
        <v>4434.05746</v>
      </c>
      <c r="H171" s="136"/>
      <c r="I171" s="136">
        <v>1187.59015</v>
      </c>
      <c r="J171" s="136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J68 J72 G78:J78 G67:J67 G70:J71 G73:J74 G92:J92 J97 G93 G94:J96 G171:J171 G22:J28 G42:J46 G163:J167 G101:J105 G142:J146 G150:J150 G64:J64 G123:J123 G81:J87 G50:J54 G109:J113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68:I68 G72:I72 G97:I9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64 E22:E28 E50:E54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50" location="'46 - передача'!$A$1" tooltip="Удалить" display="Удалить"/>
    <hyperlink ref="C27" location="'46 - передача'!$A$1" tooltip="Удалить" display="Удалить"/>
    <hyperlink ref="C46" location="'46 - передача'!$A$1" tooltip="Удалить" display="Удалить"/>
    <hyperlink ref="C146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64" location="'46 - передача'!$A$1" tooltip="Удалить" display="Удалить"/>
    <hyperlink ref="C54" location="'46 - передача'!$A$1" tooltip="Удалить" display="Удалить"/>
    <hyperlink ref="C2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2020-05-20T12:15:20Z</cp:lastPrinted>
  <dcterms:created xsi:type="dcterms:W3CDTF">2009-01-25T23:42:29Z</dcterms:created>
  <dcterms:modified xsi:type="dcterms:W3CDTF">2022-10-17T05:06:27Z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