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tabRatio="489" firstSheet="1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передача'!$G$76:$J$76</definedName>
    <definedName name="EE_TOTAL_DISBALANCE">'46 - передача'!$F$76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передача'!$G$136:$J$136</definedName>
    <definedName name="POWER_TOTAL_DISBALANCE">'46 - передача'!$F$136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передача'!$C$140</definedName>
    <definedName name="ROW_MARKER_2">'46 - передача'!$C$161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<sst xmlns="http://schemas.openxmlformats.org/spreadsheetml/2006/main" count="7899" uniqueCount="847">
  <si>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</si>
  <si>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</si>
  <si>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</si>
  <si>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</si>
  <si>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</si>
  <si>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</si>
  <si>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</si>
  <si>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</si>
  <si>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</si>
  <si>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</si>
  <si>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</si>
  <si>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</si>
  <si>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</si>
  <si>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</si>
  <si>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</si>
  <si>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</si>
  <si>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</si>
  <si>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</si>
  <si>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</si>
  <si>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</si>
  <si>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</si>
  <si>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</si>
  <si>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</si>
  <si>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</si>
  <si>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</si>
  <si>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</si>
  <si>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</si>
  <si>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</si>
  <si>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</si>
  <si>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</si>
  <si>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</si>
  <si>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</si>
  <si>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</si>
  <si>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</si>
  <si>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</si>
  <si>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</si>
  <si>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</si>
  <si>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</si>
  <si>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</si>
  <si>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</si>
  <si>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</si>
  <si>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</si>
  <si>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</si>
  <si>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</si>
  <si>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</si>
  <si>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</si>
  <si>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</si>
  <si>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</si>
  <si>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</si>
  <si>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</si>
  <si>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</si>
  <si>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</si>
  <si>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</si>
  <si>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</si>
  <si>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</si>
  <si>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</si>
  <si>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</si>
  <si>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</si>
  <si>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</si>
  <si>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</si>
  <si>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</si>
  <si>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</si>
  <si>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</si>
  <si>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</si>
  <si>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</si>
  <si>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</si>
  <si>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</si>
  <si>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</si>
  <si>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</si>
  <si>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</si>
  <si>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</si>
  <si>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</si>
  <si>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</si>
  <si>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</si>
  <si>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</si>
  <si>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</si>
  <si>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</si>
  <si>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</si>
  <si>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</si>
  <si>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</si>
  <si>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</si>
  <si>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</si>
  <si>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</si>
  <si>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</si>
  <si>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</si>
  <si>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</si>
  <si>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</si>
  <si>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</si>
  <si>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</si>
  <si>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</si>
  <si>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</si>
  <si>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</si>
  <si>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</si>
  <si>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</si>
  <si>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</si>
  <si>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</si>
  <si>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</si>
  <si>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</si>
  <si>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</si>
  <si>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</si>
  <si>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</si>
  <si>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</si>
  <si>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</si>
  <si>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</si>
  <si>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</si>
  <si>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</si>
  <si>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</si>
  <si>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</si>
  <si>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</si>
  <si>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</si>
  <si>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</si>
  <si>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</si>
  <si>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</si>
  <si>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</si>
  <si>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</si>
  <si>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</si>
  <si>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</si>
  <si>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</si>
  <si>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</si>
  <si>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</si>
  <si>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</si>
  <si>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</si>
  <si>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</si>
  <si>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</si>
  <si>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</si>
  <si>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</si>
  <si>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</si>
  <si>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</si>
  <si>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</si>
  <si>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</si>
  <si>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</si>
  <si>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</si>
  <si>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</si>
  <si>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</si>
  <si>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</si>
  <si>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</si>
  <si>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</si>
  <si>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</si>
  <si>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</si>
  <si>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</si>
  <si>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</si>
  <si>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</si>
  <si>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</si>
  <si>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</si>
  <si>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</si>
  <si>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</si>
  <si>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</si>
  <si>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</si>
  <si>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</si>
  <si>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</si>
  <si>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</si>
  <si>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</si>
  <si>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</si>
  <si>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</si>
  <si>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</si>
  <si>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</si>
  <si>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</si>
  <si>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</si>
  <si>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</si>
  <si>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</si>
  <si>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</si>
  <si>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</si>
  <si>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</si>
  <si>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</si>
  <si>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</si>
  <si>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</si>
  <si>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</si>
  <si>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</si>
  <si>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</si>
  <si>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</si>
  <si>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</si>
  <si>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</si>
  <si>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</si>
  <si>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</si>
  <si>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</si>
  <si>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</si>
  <si>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</si>
  <si>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</si>
  <si>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</si>
  <si>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</si>
  <si>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</si>
  <si>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</si>
  <si>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</si>
  <si>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</si>
  <si>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</si>
  <si>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</si>
  <si>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</si>
  <si>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</si>
  <si>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</si>
  <si>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</si>
  <si>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</si>
  <si>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</si>
  <si>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</si>
  <si>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</si>
  <si>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</si>
  <si>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</si>
  <si>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</si>
  <si>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</si>
  <si>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</si>
  <si>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</si>
  <si>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</si>
  <si>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</si>
  <si>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</si>
  <si>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</si>
  <si>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</si>
  <si>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</si>
  <si>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</si>
  <si>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</si>
  <si>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</si>
  <si>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</si>
  <si>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</si>
  <si>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</si>
  <si>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</si>
  <si>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</si>
  <si>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</si>
  <si>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</si>
  <si>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</si>
  <si>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</si>
  <si>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</si>
  <si>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</si>
  <si>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</si>
  <si>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</si>
  <si>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</si>
  <si>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</si>
  <si>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</si>
  <si>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</si>
  <si>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</si>
  <si>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</si>
  <si>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</si>
  <si>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</si>
  <si>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</si>
  <si>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</si>
  <si>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</si>
  <si>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</si>
  <si>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</si>
  <si>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</si>
  <si>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</si>
  <si>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</si>
  <si>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</si>
  <si>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</si>
  <si>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</si>
  <si>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</si>
  <si>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</si>
  <si>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</si>
  <si>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</si>
  <si>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</si>
  <si>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</si>
  <si>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</si>
  <si>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</si>
  <si>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</si>
  <si>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</si>
  <si>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</si>
  <si>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</si>
  <si>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</si>
  <si>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</si>
  <si>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</si>
  <si>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</si>
  <si>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</si>
  <si>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</si>
  <si>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</si>
  <si>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</si>
  <si>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</si>
  <si>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</si>
  <si>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</si>
  <si>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</si>
  <si>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</si>
  <si>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</si>
  <si>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</si>
  <si>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</si>
  <si>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</si>
  <si>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</si>
  <si>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</si>
  <si>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</si>
  <si>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</si>
  <si>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</si>
  <si>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</si>
  <si>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</si>
  <si>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</si>
  <si>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</si>
  <si>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</si>
  <si>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</si>
  <si>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</si>
  <si>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</si>
  <si>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</si>
  <si>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</si>
  <si>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</si>
  <si>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</si>
  <si>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</si>
  <si>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</si>
  <si>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</si>
  <si>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</si>
  <si>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</si>
  <si>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</si>
  <si>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</si>
  <si>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</si>
  <si>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</si>
  <si>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</si>
  <si>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</si>
  <si>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</si>
  <si>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</si>
  <si>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</si>
  <si>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</si>
  <si>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</si>
  <si>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</si>
  <si>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</si>
  <si>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</si>
  <si>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</si>
  <si>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</si>
  <si>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</si>
  <si>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</si>
  <si>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</si>
  <si>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</si>
  <si>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</si>
  <si>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</si>
  <si>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</si>
  <si>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</si>
  <si>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</si>
  <si>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</si>
  <si>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</si>
  <si>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</si>
  <si>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</si>
  <si>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</si>
  <si>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</si>
  <si>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</si>
  <si>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</si>
  <si>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</si>
  <si>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</si>
  <si>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</si>
  <si>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</si>
  <si>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</si>
  <si>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</si>
  <si>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</si>
  <si>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</si>
  <si>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</si>
  <si>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</si>
  <si>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</si>
  <si>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</si>
  <si>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</si>
  <si>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</si>
  <si>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</si>
  <si>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</si>
  <si>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</si>
  <si>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</si>
  <si>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</si>
  <si>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</si>
  <si>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</si>
  <si>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</si>
  <si>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</si>
  <si>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</si>
  <si>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</si>
  <si>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</si>
  <si>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</si>
  <si>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</si>
  <si>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</si>
  <si>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</si>
  <si>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</si>
  <si>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</si>
  <si>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</si>
  <si>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</si>
  <si>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</si>
  <si>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</si>
  <si>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</si>
  <si>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</si>
  <si>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</si>
  <si>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</si>
  <si>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</si>
  <si>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</si>
  <si>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</si>
  <si>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</si>
  <si>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</si>
  <si>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</si>
  <si>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</si>
  <si>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</si>
  <si>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</si>
  <si>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</si>
  <si>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</si>
  <si>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</si>
  <si>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</si>
  <si>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</si>
  <si>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</si>
  <si>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</si>
  <si>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</si>
  <si>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</si>
  <si>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</si>
  <si>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</si>
  <si>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</si>
  <si>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</si>
  <si>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</si>
  <si>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</si>
  <si>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</si>
  <si>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</si>
  <si>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</si>
  <si>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</si>
  <si>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</si>
  <si>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</si>
  <si>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</si>
  <si>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</si>
  <si>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</si>
  <si>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</si>
  <si>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</si>
  <si>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</si>
  <si>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</si>
  <si>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</si>
  <si>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</si>
  <si>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</si>
  <si>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</si>
  <si>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</si>
  <si>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</si>
  <si>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</si>
  <si>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</si>
  <si>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</si>
  <si>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</si>
  <si>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</si>
  <si>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</si>
  <si>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</si>
  <si>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</si>
  <si>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</si>
  <si>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</si>
  <si>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</si>
  <si>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</si>
  <si>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</si>
  <si>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</si>
  <si>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</si>
  <si>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</si>
  <si>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</si>
  <si>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</si>
  <si>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</si>
  <si>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</si>
  <si>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</si>
  <si>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</si>
  <si>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</si>
  <si>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</si>
  <si>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</si>
  <si>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</si>
  <si>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</si>
  <si>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</si>
  <si>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</si>
  <si>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</si>
  <si>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</si>
  <si>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</si>
  <si>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</si>
  <si>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</si>
  <si>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</si>
  <si>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</si>
  <si>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</si>
  <si>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</si>
  <si>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</si>
  <si>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</si>
  <si>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</si>
  <si>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</si>
  <si>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</si>
  <si>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</si>
  <si>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</si>
  <si>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</si>
  <si>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</si>
  <si>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</si>
  <si>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</si>
  <si>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</si>
  <si>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</si>
  <si>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</si>
  <si>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</si>
  <si>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</si>
  <si>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</si>
  <si>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</si>
  <si>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</si>
  <si>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</si>
  <si>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</si>
  <si>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</si>
  <si>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</si>
  <si>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</si>
  <si>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</si>
  <si>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</si>
  <si>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</si>
  <si>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</si>
  <si>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</si>
  <si>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</si>
  <si>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</si>
  <si>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</si>
  <si>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</si>
  <si>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</si>
  <si>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</si>
  <si>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</si>
  <si>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</si>
  <si>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</si>
  <si>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</si>
  <si>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</si>
  <si>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</si>
  <si>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</si>
  <si>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</si>
  <si>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</si>
  <si>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</si>
  <si>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</si>
  <si>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</si>
  <si>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</si>
  <si>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</si>
  <si>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</si>
  <si>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</si>
  <si>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</si>
  <si>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</si>
  <si>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</si>
  <si>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</si>
  <si>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</si>
  <si>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</si>
  <si>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</si>
  <si>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</si>
  <si>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</si>
  <si>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</si>
  <si>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</si>
  <si>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</si>
  <si>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</si>
  <si>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</si>
  <si>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</si>
  <si>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</si>
  <si>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</si>
  <si>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</si>
  <si>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</si>
  <si>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</si>
  <si>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</si>
  <si>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</si>
  <si>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</si>
  <si>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</si>
  <si>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</si>
  <si>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</si>
  <si>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</si>
  <si>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</si>
  <si>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</si>
  <si>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</si>
  <si>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</si>
  <si>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</si>
  <si>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</si>
  <si>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</si>
  <si>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</si>
  <si>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</si>
  <si>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</si>
  <si>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</si>
  <si>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</si>
  <si>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</si>
  <si>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</si>
  <si>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</si>
  <si>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</si>
  <si>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</si>
  <si>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</si>
  <si>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</si>
  <si>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</si>
  <si>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</si>
  <si>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</si>
  <si>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</si>
  <si>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</si>
  <si>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</si>
  <si>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</si>
  <si>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</si>
  <si>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</si>
  <si>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</si>
  <si>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</si>
  <si>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</si>
  <si>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</si>
  <si>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</si>
  <si>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</si>
  <si>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</si>
  <si>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</si>
  <si>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</si>
  <si>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</si>
  <si>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</si>
  <si>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</si>
  <si>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</si>
  <si>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</si>
  <si>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</si>
  <si>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</si>
  <si>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</si>
  <si>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</si>
  <si>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</si>
  <si>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</si>
  <si>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</si>
  <si>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</si>
  <si>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</si>
  <si>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</si>
  <si>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</si>
  <si>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</si>
  <si>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</si>
  <si>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</si>
  <si>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</si>
  <si>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</si>
  <si>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</si>
  <si>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</si>
  <si>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</si>
  <si>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</si>
  <si>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</si>
  <si>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</si>
  <si>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</si>
  <si>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</si>
  <si>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</si>
  <si>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</si>
  <si>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</si>
  <si>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</si>
  <si>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</si>
  <si>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</si>
  <si>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</si>
  <si>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</si>
  <si>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</si>
  <si>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</si>
  <si>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</si>
  <si>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</si>
  <si>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</si>
  <si>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</si>
  <si>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</si>
  <si>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</si>
  <si>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</si>
  <si>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</si>
  <si>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</si>
  <si>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</si>
  <si>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</si>
  <si>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</si>
  <si>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</si>
  <si>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</si>
  <si>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</si>
  <si>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</si>
  <si>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</si>
  <si>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</si>
  <si>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</si>
  <si>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</si>
  <si>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</si>
  <si>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</si>
  <si>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</si>
  <si>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</si>
  <si>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</si>
  <si>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</si>
  <si>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</si>
  <si>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</si>
  <si>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</si>
  <si>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</si>
  <si>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</si>
  <si>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</si>
  <si>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</si>
  <si>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</si>
  <si>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</si>
  <si>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</si>
  <si>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</si>
  <si>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</si>
  <si>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</si>
  <si>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</si>
  <si>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</si>
  <si>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</si>
  <si>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</si>
  <si>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</si>
  <si>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</si>
  <si>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</si>
  <si>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</si>
  <si>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</si>
  <si>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</si>
  <si>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</si>
  <si>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</si>
  <si>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</si>
  <si>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</si>
  <si>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</si>
  <si>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</si>
  <si>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</si>
  <si>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</si>
  <si>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</si>
  <si>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</si>
  <si>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</si>
  <si>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</si>
  <si>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</si>
  <si>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</si>
  <si>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</si>
  <si>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</si>
  <si>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</si>
  <si>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</si>
  <si>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</si>
  <si>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</si>
  <si>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</si>
  <si>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</si>
  <si>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</si>
  <si>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</si>
  <si>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</si>
  <si>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</si>
  <si>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</si>
  <si>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</si>
  <si>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</si>
  <si>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</si>
  <si>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</si>
  <si>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</si>
  <si>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</si>
  <si>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</si>
  <si>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</si>
  <si>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</si>
  <si>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</si>
  <si>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</si>
  <si>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</si>
  <si>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</si>
  <si>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</si>
  <si>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</si>
  <si>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</si>
  <si>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</si>
  <si>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</si>
  <si>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</si>
  <si>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</si>
  <si>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</si>
  <si>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</si>
  <si>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</si>
  <si>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</si>
  <si>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</si>
  <si>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</si>
  <si>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</si>
  <si>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</si>
  <si>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</si>
  <si>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</si>
  <si>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</si>
  <si>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</si>
  <si>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</si>
  <si>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</si>
  <si>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</si>
  <si>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</si>
  <si>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</si>
  <si>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</si>
  <si>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</si>
  <si>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</si>
  <si>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</si>
  <si>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</si>
  <si>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</si>
  <si>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</si>
  <si>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</si>
  <si>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</si>
  <si>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</si>
  <si>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</si>
  <si>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</si>
  <si>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</si>
  <si>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</si>
  <si>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</si>
  <si>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</si>
  <si>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</si>
  <si>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</si>
  <si>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</si>
  <si>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</si>
  <si>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</si>
  <si>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</si>
  <si>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</si>
  <si>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</si>
  <si>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</si>
  <si>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</si>
  <si>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</si>
  <si>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</si>
  <si>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</si>
  <si>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</si>
  <si>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</si>
  <si>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</si>
  <si>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</si>
  <si>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</si>
  <si>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</si>
  <si>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</si>
  <si>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</si>
  <si>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</si>
  <si>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</si>
  <si>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</si>
  <si>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</si>
  <si>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</si>
  <si>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</si>
  <si>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</si>
  <si>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</si>
  <si>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</si>
  <si>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</si>
  <si>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</si>
  <si>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</si>
  <si>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</si>
  <si>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</si>
  <si>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</si>
  <si>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</si>
  <si>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</si>
  <si>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</si>
  <si>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</si>
  <si>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</si>
  <si>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</si>
  <si>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</si>
  <si>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</si>
  <si>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</si>
  <si>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</si>
  <si>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</si>
  <si>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</si>
  <si>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</si>
  <si>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</si>
  <si>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</si>
  <si>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</si>
  <si>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</si>
  <si>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</si>
  <si>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</si>
  <si>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</si>
  <si>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</si>
  <si>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</si>
  <si>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</si>
  <si>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</si>
  <si>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</si>
  <si>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</si>
  <si>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</si>
  <si>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</si>
  <si>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</si>
  <si>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</si>
  <si>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</si>
  <si>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</si>
  <si>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</si>
  <si>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</si>
  <si>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</si>
  <si>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</si>
  <si>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</si>
  <si>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</si>
  <si>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</si>
  <si>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</si>
  <si>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</si>
  <si>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</si>
  <si>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</si>
  <si>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</si>
  <si>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</si>
  <si>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</si>
  <si>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</si>
  <si>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</si>
  <si>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</si>
  <si>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Зарипова Ирина Лябибовна</t>
  </si>
  <si>
    <t>8 (3452) 50-08-54 доб.105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</si>
  <si>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</si>
  <si>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</si>
  <si>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</si>
  <si>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</si>
  <si>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</si>
  <si>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</si>
  <si>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</si>
  <si>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</si>
  <si>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</si>
  <si>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</si>
  <si>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</si>
  <si>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</si>
  <si>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</si>
  <si>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</si>
  <si>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</si>
  <si>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</si>
  <si>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</si>
  <si>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</si>
  <si>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</si>
  <si>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</si>
  <si>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</si>
  <si>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</si>
  <si>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</si>
  <si>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3.5.1</t>
  </si>
  <si>
    <t>Княжев Алексей Александрович</t>
  </si>
  <si>
    <t>8 (3452) 50-08-54 доб.111</t>
  </si>
  <si>
    <t>3.2.6</t>
  </si>
  <si>
    <t>1.2.7</t>
  </si>
  <si>
    <t>Долгих Марина Сергеевна</t>
  </si>
  <si>
    <t>Ведущий инженер по реализации услуг</t>
  </si>
  <si>
    <t>8 (3452) 50-08-54 доб.102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</si>
</sst>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  <numFmt numFmtId="189" formatCode="#,##0.0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22" fillId="0" borderId="0" xfId="257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5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49" fontId="22" fillId="4" borderId="67" xfId="266" applyNumberFormat="1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18" fillId="42" borderId="69" xfId="256" applyFont="1" applyFill="1" applyBorder="1" applyAlignment="1" applyProtection="1">
      <alignment horizontal="center" vertical="center" wrapText="1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8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8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1" t="e">
        <f>"Версия "&amp;GetVersion()</f>
        <v>#NAME?</v>
      </c>
      <c r="P2" s="251"/>
      <c r="Q2" s="252"/>
    </row>
    <row r="3" spans="2:17" s="22" customFormat="1" ht="30.75" customHeight="1">
      <c r="B3" s="23"/>
      <c r="C3" s="253" t="s">
        <v>35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0" t="s">
        <v>121</v>
      </c>
      <c r="D26" s="240"/>
      <c r="E26" s="247" t="s">
        <v>258</v>
      </c>
      <c r="F26" s="250"/>
      <c r="G26" s="250"/>
      <c r="H26" s="250"/>
      <c r="I26" s="250"/>
      <c r="J26" s="250"/>
      <c r="K26" s="250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0" t="s">
        <v>122</v>
      </c>
      <c r="D27" s="240"/>
      <c r="E27" s="247" t="s">
        <v>701</v>
      </c>
      <c r="F27" s="250"/>
      <c r="G27" s="250"/>
      <c r="H27" s="250"/>
      <c r="I27" s="250"/>
      <c r="J27" s="250"/>
      <c r="K27" s="250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0" t="s">
        <v>30</v>
      </c>
      <c r="D28" s="240"/>
      <c r="E28" s="249" t="s">
        <v>812</v>
      </c>
      <c r="F28" s="250"/>
      <c r="G28" s="250"/>
      <c r="H28" s="250"/>
      <c r="I28" s="250"/>
      <c r="J28" s="250"/>
      <c r="K28" s="250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0" t="s">
        <v>123</v>
      </c>
      <c r="D29" s="240"/>
      <c r="E29" s="246" t="s">
        <v>259</v>
      </c>
      <c r="F29" s="243"/>
      <c r="G29" s="243"/>
      <c r="H29" s="243"/>
      <c r="I29" s="243"/>
      <c r="J29" s="243"/>
      <c r="K29" s="247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0" t="s">
        <v>124</v>
      </c>
      <c r="D30" s="240"/>
      <c r="E30" s="243" t="s">
        <v>125</v>
      </c>
      <c r="F30" s="243"/>
      <c r="G30" s="243"/>
      <c r="H30" s="243"/>
      <c r="I30" s="243"/>
      <c r="J30" s="243"/>
      <c r="K30" s="247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0" t="s">
        <v>121</v>
      </c>
      <c r="D33" s="240"/>
      <c r="E33" s="247"/>
      <c r="F33" s="242"/>
      <c r="G33" s="242"/>
      <c r="H33" s="242"/>
      <c r="I33" s="242"/>
      <c r="J33" s="242"/>
      <c r="K33" s="242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0" t="s">
        <v>122</v>
      </c>
      <c r="D34" s="240"/>
      <c r="E34" s="241"/>
      <c r="F34" s="242"/>
      <c r="G34" s="242"/>
      <c r="H34" s="242"/>
      <c r="I34" s="242"/>
      <c r="J34" s="242"/>
      <c r="K34" s="242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0" t="s">
        <v>30</v>
      </c>
      <c r="D35" s="240"/>
      <c r="E35" s="244"/>
      <c r="F35" s="245"/>
      <c r="G35" s="245"/>
      <c r="H35" s="245"/>
      <c r="I35" s="245"/>
      <c r="J35" s="245"/>
      <c r="K35" s="24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0" t="s">
        <v>123</v>
      </c>
      <c r="D36" s="240"/>
      <c r="E36" s="246"/>
      <c r="F36" s="243"/>
      <c r="G36" s="243"/>
      <c r="H36" s="243"/>
      <c r="I36" s="243"/>
      <c r="J36" s="243"/>
      <c r="K36" s="247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0" t="s">
        <v>124</v>
      </c>
      <c r="D37" s="240"/>
      <c r="E37" s="243"/>
      <c r="F37" s="243"/>
      <c r="G37" s="243"/>
      <c r="H37" s="243"/>
      <c r="I37" s="243"/>
      <c r="J37" s="243"/>
      <c r="K37" s="24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11">
      <selection activeCell="L26" sqref="L2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56" t="e">
        <f>version</f>
        <v>#NAME?</v>
      </c>
      <c r="H3" s="257"/>
      <c r="M3" s="50" t="s">
        <v>127</v>
      </c>
      <c r="N3" s="1">
        <f>N2-1</f>
        <v>2021</v>
      </c>
    </row>
    <row r="4" spans="4:14" ht="30" customHeight="1">
      <c r="D4" s="55"/>
      <c r="E4" s="258" t="s">
        <v>188</v>
      </c>
      <c r="F4" s="259"/>
      <c r="G4" s="260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3" t="s">
        <v>110</v>
      </c>
      <c r="G6" s="26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10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5" t="s">
        <v>700</v>
      </c>
      <c r="G10" s="26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67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6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7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1" t="s">
        <v>22</v>
      </c>
      <c r="F19" s="262"/>
      <c r="G19" s="40" t="s">
        <v>813</v>
      </c>
      <c r="H19" s="56"/>
    </row>
    <row r="20" spans="1:8" ht="30" customHeight="1">
      <c r="A20" s="62"/>
      <c r="D20" s="55"/>
      <c r="E20" s="274" t="s">
        <v>23</v>
      </c>
      <c r="F20" s="275"/>
      <c r="G20" s="40" t="s">
        <v>813</v>
      </c>
      <c r="H20" s="56"/>
    </row>
    <row r="21" spans="1:8" ht="21" customHeight="1">
      <c r="A21" s="62"/>
      <c r="D21" s="55"/>
      <c r="E21" s="268" t="s">
        <v>24</v>
      </c>
      <c r="F21" s="63" t="s">
        <v>25</v>
      </c>
      <c r="G21" s="41" t="s">
        <v>840</v>
      </c>
      <c r="H21" s="56"/>
    </row>
    <row r="22" spans="1:8" ht="21" customHeight="1">
      <c r="A22" s="62"/>
      <c r="D22" s="55"/>
      <c r="E22" s="268"/>
      <c r="F22" s="63" t="s">
        <v>26</v>
      </c>
      <c r="G22" s="41" t="s">
        <v>841</v>
      </c>
      <c r="H22" s="56"/>
    </row>
    <row r="23" spans="1:8" ht="21" customHeight="1">
      <c r="A23" s="62"/>
      <c r="D23" s="55"/>
      <c r="E23" s="268" t="s">
        <v>27</v>
      </c>
      <c r="F23" s="63" t="s">
        <v>25</v>
      </c>
      <c r="G23" s="41" t="s">
        <v>814</v>
      </c>
      <c r="H23" s="56"/>
    </row>
    <row r="24" spans="1:8" ht="21" customHeight="1">
      <c r="A24" s="62"/>
      <c r="D24" s="55"/>
      <c r="E24" s="268"/>
      <c r="F24" s="63" t="s">
        <v>26</v>
      </c>
      <c r="G24" s="41" t="s">
        <v>815</v>
      </c>
      <c r="H24" s="56"/>
    </row>
    <row r="25" spans="1:8" ht="21" customHeight="1">
      <c r="A25" s="62"/>
      <c r="B25" s="9"/>
      <c r="D25" s="10"/>
      <c r="E25" s="272" t="s">
        <v>28</v>
      </c>
      <c r="F25" s="11" t="s">
        <v>25</v>
      </c>
      <c r="G25" s="42" t="s">
        <v>844</v>
      </c>
      <c r="H25" s="12"/>
    </row>
    <row r="26" spans="1:8" ht="21" customHeight="1">
      <c r="A26" s="62"/>
      <c r="B26" s="9"/>
      <c r="D26" s="10"/>
      <c r="E26" s="272"/>
      <c r="F26" s="11" t="s">
        <v>29</v>
      </c>
      <c r="G26" s="42" t="s">
        <v>845</v>
      </c>
      <c r="H26" s="12"/>
    </row>
    <row r="27" spans="1:8" ht="21" customHeight="1">
      <c r="A27" s="62"/>
      <c r="B27" s="9"/>
      <c r="D27" s="10"/>
      <c r="E27" s="272"/>
      <c r="F27" s="11" t="s">
        <v>26</v>
      </c>
      <c r="G27" s="42" t="s">
        <v>846</v>
      </c>
      <c r="H27" s="12"/>
    </row>
    <row r="28" spans="1:8" ht="21" customHeight="1" thickBot="1">
      <c r="A28" s="62"/>
      <c r="B28" s="9"/>
      <c r="D28" s="10"/>
      <c r="E28" s="273"/>
      <c r="F28" s="39" t="s">
        <v>30</v>
      </c>
      <c r="G28" s="43" t="s">
        <v>816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2"/>
  <sheetViews>
    <sheetView showGridLines="0" zoomScalePageLayoutView="0" workbookViewId="0" topLeftCell="A1">
      <pane xSplit="5" ySplit="15" topLeftCell="F15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160" sqref="O160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2022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6748.275</v>
      </c>
      <c r="G18" s="143">
        <f>SUM(G19,G20,G30,G33)</f>
        <v>3963.841</v>
      </c>
      <c r="H18" s="143">
        <f>SUM(H19,H20,H30,H33)</f>
        <v>0</v>
      </c>
      <c r="I18" s="143">
        <f>SUM(I19,I20,I30,I33)</f>
        <v>2784.4339999999997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6748.275</v>
      </c>
      <c r="G20" s="132">
        <f>SUM(G21:G29)</f>
        <v>3963.841</v>
      </c>
      <c r="H20" s="132">
        <f>SUM(H21:H29)</f>
        <v>0</v>
      </c>
      <c r="I20" s="132">
        <f>SUM(I21:I29)</f>
        <v>2784.4339999999997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817</v>
      </c>
      <c r="D22" s="111" t="s">
        <v>818</v>
      </c>
      <c r="E22" s="163" t="s">
        <v>780</v>
      </c>
      <c r="F22" s="132">
        <f aca="true" t="shared" si="0" ref="F22:F27">SUM(G22:J22)</f>
        <v>4728.384</v>
      </c>
      <c r="G22" s="136">
        <v>3768.971</v>
      </c>
      <c r="H22" s="136"/>
      <c r="I22" s="136">
        <v>959.4129999999999</v>
      </c>
      <c r="J22" s="137"/>
      <c r="K22" s="159"/>
    </row>
    <row r="23" spans="1:11" s="182" customFormat="1" ht="15" customHeight="1">
      <c r="A23" s="157"/>
      <c r="B23" s="129"/>
      <c r="C23" s="236" t="s">
        <v>817</v>
      </c>
      <c r="D23" s="111" t="s">
        <v>819</v>
      </c>
      <c r="E23" s="163" t="s">
        <v>595</v>
      </c>
      <c r="F23" s="132">
        <f t="shared" si="0"/>
        <v>122.48</v>
      </c>
      <c r="G23" s="136"/>
      <c r="H23" s="136"/>
      <c r="I23" s="136">
        <v>122.48</v>
      </c>
      <c r="J23" s="137"/>
      <c r="K23" s="159"/>
    </row>
    <row r="24" spans="1:11" s="182" customFormat="1" ht="15" customHeight="1">
      <c r="A24" s="157"/>
      <c r="B24" s="129"/>
      <c r="C24" s="236" t="s">
        <v>817</v>
      </c>
      <c r="D24" s="111" t="s">
        <v>820</v>
      </c>
      <c r="E24" s="163" t="s">
        <v>506</v>
      </c>
      <c r="F24" s="132">
        <f t="shared" si="0"/>
        <v>218.426</v>
      </c>
      <c r="G24" s="136"/>
      <c r="H24" s="136"/>
      <c r="I24" s="136">
        <v>218.426</v>
      </c>
      <c r="J24" s="137"/>
      <c r="K24" s="159"/>
    </row>
    <row r="25" spans="1:11" s="182" customFormat="1" ht="15" customHeight="1">
      <c r="A25" s="157"/>
      <c r="B25" s="129"/>
      <c r="C25" s="236" t="s">
        <v>817</v>
      </c>
      <c r="D25" s="111" t="s">
        <v>821</v>
      </c>
      <c r="E25" s="163" t="s">
        <v>628</v>
      </c>
      <c r="F25" s="132">
        <f t="shared" si="0"/>
        <v>338.87</v>
      </c>
      <c r="G25" s="136">
        <v>194.87</v>
      </c>
      <c r="H25" s="136"/>
      <c r="I25" s="136">
        <v>144</v>
      </c>
      <c r="J25" s="137"/>
      <c r="K25" s="159"/>
    </row>
    <row r="26" spans="1:11" s="182" customFormat="1" ht="15" customHeight="1">
      <c r="A26" s="157"/>
      <c r="B26" s="129"/>
      <c r="C26" s="236" t="s">
        <v>817</v>
      </c>
      <c r="D26" s="111" t="s">
        <v>822</v>
      </c>
      <c r="E26" s="163" t="s">
        <v>717</v>
      </c>
      <c r="F26" s="132">
        <f t="shared" si="0"/>
        <v>1086.994</v>
      </c>
      <c r="G26" s="136"/>
      <c r="H26" s="136"/>
      <c r="I26" s="136">
        <v>1086.994</v>
      </c>
      <c r="J26" s="137"/>
      <c r="K26" s="159"/>
    </row>
    <row r="27" spans="1:11" s="182" customFormat="1" ht="15" customHeight="1">
      <c r="A27" s="157"/>
      <c r="B27" s="129"/>
      <c r="C27" s="236" t="s">
        <v>817</v>
      </c>
      <c r="D27" s="111" t="s">
        <v>835</v>
      </c>
      <c r="E27" s="163" t="s">
        <v>601</v>
      </c>
      <c r="F27" s="132">
        <f t="shared" si="0"/>
        <v>116.965</v>
      </c>
      <c r="G27" s="136"/>
      <c r="H27" s="136"/>
      <c r="I27" s="136">
        <v>116.965</v>
      </c>
      <c r="J27" s="137"/>
      <c r="K27" s="159"/>
    </row>
    <row r="28" spans="1:11" s="182" customFormat="1" ht="15" customHeight="1">
      <c r="A28" s="157"/>
      <c r="B28" s="129"/>
      <c r="C28" s="236" t="s">
        <v>817</v>
      </c>
      <c r="D28" s="111" t="s">
        <v>843</v>
      </c>
      <c r="E28" s="163" t="s">
        <v>538</v>
      </c>
      <c r="F28" s="132">
        <f>SUM(G28:J28)</f>
        <v>136.156</v>
      </c>
      <c r="G28" s="136"/>
      <c r="H28" s="136"/>
      <c r="I28" s="136">
        <v>136.156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5901.881</v>
      </c>
      <c r="G34" s="133"/>
      <c r="H34" s="134">
        <f>H35</f>
        <v>0</v>
      </c>
      <c r="I34" s="134">
        <f>I35+I36</f>
        <v>2743.862</v>
      </c>
      <c r="J34" s="135">
        <f>J35+J36+J37</f>
        <v>3158.0190000000002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2743.862</v>
      </c>
      <c r="G35" s="133"/>
      <c r="H35" s="136"/>
      <c r="I35" s="136">
        <v>2743.862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3158.0190000000002</v>
      </c>
      <c r="G37" s="138"/>
      <c r="H37" s="138"/>
      <c r="I37" s="138"/>
      <c r="J37" s="139">
        <v>3158.0190000000002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5852.421</v>
      </c>
      <c r="G39" s="134">
        <f>SUM(G40,G48,G57,G60,G63)</f>
        <v>380.497</v>
      </c>
      <c r="H39" s="134">
        <f>SUM(H40,H48,H57,H60,H63)</f>
        <v>0</v>
      </c>
      <c r="I39" s="134">
        <f>SUM(I40,I48,I57,I60,I63)</f>
        <v>2342.621</v>
      </c>
      <c r="J39" s="135">
        <f>SUM(J40,J48,J57,J60,J63)</f>
        <v>3129.303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4862.408</v>
      </c>
      <c r="G40" s="132">
        <f>SUM(G41:G47)</f>
        <v>380.497</v>
      </c>
      <c r="H40" s="132">
        <f>SUM(H41:H47)</f>
        <v>0</v>
      </c>
      <c r="I40" s="132">
        <f>SUM(I41:I47)</f>
        <v>1352.6080000000002</v>
      </c>
      <c r="J40" s="135">
        <f>SUM(J41:J47)</f>
        <v>3129.303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6" t="s">
        <v>817</v>
      </c>
      <c r="D42" s="111" t="s">
        <v>823</v>
      </c>
      <c r="E42" s="163" t="s">
        <v>737</v>
      </c>
      <c r="F42" s="132">
        <f>SUM(G42:J42)</f>
        <v>3931.688</v>
      </c>
      <c r="G42" s="136">
        <v>380.497</v>
      </c>
      <c r="H42" s="136"/>
      <c r="I42" s="136">
        <v>781.678</v>
      </c>
      <c r="J42" s="137">
        <v>2769.513</v>
      </c>
      <c r="K42" s="159"/>
    </row>
    <row r="43" spans="1:11" s="182" customFormat="1" ht="15" customHeight="1">
      <c r="A43" s="157"/>
      <c r="B43" s="129"/>
      <c r="C43" s="236" t="s">
        <v>817</v>
      </c>
      <c r="D43" s="111" t="s">
        <v>824</v>
      </c>
      <c r="E43" s="163" t="s">
        <v>389</v>
      </c>
      <c r="F43" s="132">
        <f>SUM(G43:J43)</f>
        <v>49.175000000000004</v>
      </c>
      <c r="G43" s="136"/>
      <c r="H43" s="136"/>
      <c r="I43" s="136"/>
      <c r="J43" s="137">
        <v>49.175000000000004</v>
      </c>
      <c r="K43" s="159"/>
    </row>
    <row r="44" spans="1:11" s="182" customFormat="1" ht="15" customHeight="1">
      <c r="A44" s="157"/>
      <c r="B44" s="129"/>
      <c r="C44" s="236" t="s">
        <v>817</v>
      </c>
      <c r="D44" s="111" t="s">
        <v>825</v>
      </c>
      <c r="E44" s="163" t="s">
        <v>768</v>
      </c>
      <c r="F44" s="132">
        <f>SUM(G44:J44)</f>
        <v>205.554</v>
      </c>
      <c r="G44" s="136"/>
      <c r="H44" s="136"/>
      <c r="I44" s="136">
        <v>125.657</v>
      </c>
      <c r="J44" s="137">
        <v>79.897</v>
      </c>
      <c r="K44" s="159"/>
    </row>
    <row r="45" spans="1:11" s="182" customFormat="1" ht="15" customHeight="1">
      <c r="A45" s="157"/>
      <c r="B45" s="129"/>
      <c r="C45" s="236" t="s">
        <v>817</v>
      </c>
      <c r="D45" s="111" t="s">
        <v>826</v>
      </c>
      <c r="E45" s="163" t="s">
        <v>362</v>
      </c>
      <c r="F45" s="132">
        <f>SUM(G45:J45)</f>
        <v>675.991</v>
      </c>
      <c r="G45" s="136"/>
      <c r="H45" s="136"/>
      <c r="I45" s="136">
        <v>445.273</v>
      </c>
      <c r="J45" s="137">
        <v>230.718</v>
      </c>
      <c r="K45" s="159"/>
    </row>
    <row r="46" spans="1:11" s="182" customFormat="1" ht="15" customHeight="1">
      <c r="A46" s="157"/>
      <c r="B46" s="129"/>
      <c r="C46" s="236" t="s">
        <v>817</v>
      </c>
      <c r="D46" s="111" t="s">
        <v>836</v>
      </c>
      <c r="E46" s="163" t="s">
        <v>399</v>
      </c>
      <c r="F46" s="132">
        <f>SUM(G46:J46)</f>
        <v>0</v>
      </c>
      <c r="G46" s="136"/>
      <c r="H46" s="136"/>
      <c r="I46" s="136">
        <v>0</v>
      </c>
      <c r="J46" s="137"/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990.0129999999999</v>
      </c>
      <c r="G48" s="132">
        <f>SUM(G49:G56)</f>
        <v>0</v>
      </c>
      <c r="H48" s="132">
        <f>SUM(H49:H56)</f>
        <v>0</v>
      </c>
      <c r="I48" s="132">
        <f>SUM(I49:I56)</f>
        <v>990.0129999999999</v>
      </c>
      <c r="J48" s="135">
        <f>SUM(J49:J56)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6" t="s">
        <v>817</v>
      </c>
      <c r="D50" s="111" t="s">
        <v>827</v>
      </c>
      <c r="E50" s="163" t="s">
        <v>565</v>
      </c>
      <c r="F50" s="132">
        <f aca="true" t="shared" si="1" ref="F50:F55">SUM(G50:J50)</f>
        <v>63.599</v>
      </c>
      <c r="G50" s="136"/>
      <c r="H50" s="136"/>
      <c r="I50" s="136">
        <v>63.599</v>
      </c>
      <c r="J50" s="137"/>
      <c r="K50" s="159"/>
    </row>
    <row r="51" spans="1:11" s="182" customFormat="1" ht="15" customHeight="1">
      <c r="A51" s="157"/>
      <c r="B51" s="129"/>
      <c r="C51" s="236" t="s">
        <v>817</v>
      </c>
      <c r="D51" s="111" t="s">
        <v>828</v>
      </c>
      <c r="E51" s="163" t="s">
        <v>601</v>
      </c>
      <c r="F51" s="132">
        <f t="shared" si="1"/>
        <v>7.304</v>
      </c>
      <c r="G51" s="136"/>
      <c r="H51" s="136"/>
      <c r="I51" s="136">
        <v>7.304</v>
      </c>
      <c r="J51" s="137"/>
      <c r="K51" s="159"/>
    </row>
    <row r="52" spans="1:11" s="182" customFormat="1" ht="15" customHeight="1">
      <c r="A52" s="157"/>
      <c r="B52" s="129"/>
      <c r="C52" s="236" t="s">
        <v>817</v>
      </c>
      <c r="D52" s="111" t="s">
        <v>829</v>
      </c>
      <c r="E52" s="163" t="s">
        <v>467</v>
      </c>
      <c r="F52" s="132">
        <f t="shared" si="1"/>
        <v>11.549</v>
      </c>
      <c r="G52" s="136"/>
      <c r="H52" s="136"/>
      <c r="I52" s="136">
        <v>11.549</v>
      </c>
      <c r="J52" s="137"/>
      <c r="K52" s="159"/>
    </row>
    <row r="53" spans="1:11" s="182" customFormat="1" ht="15" customHeight="1">
      <c r="A53" s="157"/>
      <c r="B53" s="129"/>
      <c r="C53" s="236" t="s">
        <v>817</v>
      </c>
      <c r="D53" s="111" t="s">
        <v>830</v>
      </c>
      <c r="E53" s="163" t="s">
        <v>717</v>
      </c>
      <c r="F53" s="132">
        <f t="shared" si="1"/>
        <v>764.1999999999999</v>
      </c>
      <c r="G53" s="136"/>
      <c r="H53" s="136"/>
      <c r="I53" s="136">
        <v>764.1999999999999</v>
      </c>
      <c r="J53" s="137"/>
      <c r="K53" s="159"/>
    </row>
    <row r="54" spans="1:11" s="182" customFormat="1" ht="15" customHeight="1">
      <c r="A54" s="157"/>
      <c r="B54" s="129"/>
      <c r="C54" s="236" t="s">
        <v>817</v>
      </c>
      <c r="D54" s="111" t="s">
        <v>838</v>
      </c>
      <c r="E54" s="163" t="s">
        <v>780</v>
      </c>
      <c r="F54" s="132">
        <f t="shared" si="1"/>
        <v>55.001</v>
      </c>
      <c r="G54" s="136"/>
      <c r="H54" s="136"/>
      <c r="I54" s="136">
        <v>55.001</v>
      </c>
      <c r="J54" s="137"/>
      <c r="K54" s="159"/>
    </row>
    <row r="55" spans="1:11" s="182" customFormat="1" ht="15" customHeight="1">
      <c r="A55" s="157"/>
      <c r="B55" s="129"/>
      <c r="C55" s="236" t="s">
        <v>817</v>
      </c>
      <c r="D55" s="111" t="s">
        <v>842</v>
      </c>
      <c r="E55" s="163" t="s">
        <v>789</v>
      </c>
      <c r="F55" s="132">
        <f t="shared" si="1"/>
        <v>88.36</v>
      </c>
      <c r="G55" s="136"/>
      <c r="H55" s="136"/>
      <c r="I55" s="136">
        <v>88.36</v>
      </c>
      <c r="J55" s="137"/>
      <c r="K55" s="159"/>
    </row>
    <row r="56" spans="1:11" s="182" customFormat="1" ht="15" customHeight="1">
      <c r="A56" s="157"/>
      <c r="B56" s="129"/>
      <c r="C56" s="158"/>
      <c r="D56" s="166"/>
      <c r="E56" s="156" t="s">
        <v>196</v>
      </c>
      <c r="F56" s="162"/>
      <c r="G56" s="162"/>
      <c r="H56" s="162"/>
      <c r="I56" s="162"/>
      <c r="J56" s="167"/>
      <c r="K56" s="159"/>
    </row>
    <row r="57" spans="1:11" ht="24" customHeight="1">
      <c r="A57" s="127"/>
      <c r="B57" s="128"/>
      <c r="C57" s="103"/>
      <c r="D57" s="111" t="s">
        <v>175</v>
      </c>
      <c r="E57" s="94" t="s">
        <v>150</v>
      </c>
      <c r="F57" s="132">
        <f>SUM(G57:J57)</f>
        <v>0</v>
      </c>
      <c r="G57" s="132">
        <f>SUM(G58:G59)</f>
        <v>0</v>
      </c>
      <c r="H57" s="132">
        <f>SUM(H58:H59)</f>
        <v>0</v>
      </c>
      <c r="I57" s="132">
        <f>SUM(I58:I59)</f>
        <v>0</v>
      </c>
      <c r="J57" s="135">
        <f>SUM(J58:J59)</f>
        <v>0</v>
      </c>
      <c r="K57" s="104"/>
    </row>
    <row r="58" spans="1:11" s="182" customFormat="1" ht="15" customHeight="1" hidden="1">
      <c r="A58" s="157"/>
      <c r="B58" s="129"/>
      <c r="C58" s="158"/>
      <c r="D58" s="164" t="s">
        <v>193</v>
      </c>
      <c r="E58" s="160"/>
      <c r="F58" s="160"/>
      <c r="G58" s="160"/>
      <c r="H58" s="160"/>
      <c r="I58" s="160"/>
      <c r="J58" s="165"/>
      <c r="K58" s="159"/>
    </row>
    <row r="59" spans="1:11" s="182" customFormat="1" ht="15" customHeight="1">
      <c r="A59" s="157"/>
      <c r="B59" s="129"/>
      <c r="C59" s="158"/>
      <c r="D59" s="166"/>
      <c r="E59" s="156" t="s">
        <v>195</v>
      </c>
      <c r="F59" s="162"/>
      <c r="G59" s="162"/>
      <c r="H59" s="162"/>
      <c r="I59" s="162"/>
      <c r="J59" s="167"/>
      <c r="K59" s="159"/>
    </row>
    <row r="60" spans="3:11" ht="24" customHeight="1">
      <c r="C60" s="158"/>
      <c r="D60" s="111" t="s">
        <v>176</v>
      </c>
      <c r="E60" s="186" t="s">
        <v>207</v>
      </c>
      <c r="F60" s="134">
        <f>SUM(G60:J60)</f>
        <v>0</v>
      </c>
      <c r="G60" s="134">
        <f>SUM(G61:G62)</f>
        <v>0</v>
      </c>
      <c r="H60" s="134">
        <f>SUM(H61:H62)</f>
        <v>0</v>
      </c>
      <c r="I60" s="134">
        <f>SUM(I61:I62)</f>
        <v>0</v>
      </c>
      <c r="J60" s="135">
        <f>SUM(J61:J62)</f>
        <v>0</v>
      </c>
      <c r="K60" s="159"/>
    </row>
    <row r="61" spans="1:11" s="182" customFormat="1" ht="15" customHeight="1" hidden="1">
      <c r="A61" s="157"/>
      <c r="B61" s="129"/>
      <c r="C61" s="158"/>
      <c r="D61" s="164" t="s">
        <v>241</v>
      </c>
      <c r="E61" s="160"/>
      <c r="F61" s="160"/>
      <c r="G61" s="160"/>
      <c r="H61" s="160"/>
      <c r="I61" s="160"/>
      <c r="J61" s="165"/>
      <c r="K61" s="159"/>
    </row>
    <row r="62" spans="3:11" ht="15" customHeight="1">
      <c r="C62" s="158"/>
      <c r="D62" s="196"/>
      <c r="E62" s="156" t="s">
        <v>210</v>
      </c>
      <c r="F62" s="197"/>
      <c r="G62" s="197"/>
      <c r="H62" s="197"/>
      <c r="I62" s="197"/>
      <c r="J62" s="198"/>
      <c r="K62" s="159"/>
    </row>
    <row r="63" spans="1:11" ht="24" customHeight="1">
      <c r="A63" s="127"/>
      <c r="B63" s="128"/>
      <c r="C63" s="103"/>
      <c r="D63" s="111" t="s">
        <v>246</v>
      </c>
      <c r="E63" s="94" t="s">
        <v>248</v>
      </c>
      <c r="F63" s="132">
        <f>SUM(G63:J63)</f>
        <v>0</v>
      </c>
      <c r="G63" s="132">
        <f>SUM(G64:G66)</f>
        <v>0</v>
      </c>
      <c r="H63" s="132">
        <f>SUM(H64:H66)</f>
        <v>0</v>
      </c>
      <c r="I63" s="132">
        <f>SUM(I64:I66)</f>
        <v>0</v>
      </c>
      <c r="J63" s="135">
        <f>SUM(J64:J66)</f>
        <v>0</v>
      </c>
      <c r="K63" s="104"/>
    </row>
    <row r="64" spans="1:11" s="182" customFormat="1" ht="15" customHeight="1" hidden="1">
      <c r="A64" s="157"/>
      <c r="B64" s="129"/>
      <c r="C64" s="158"/>
      <c r="D64" s="164" t="s">
        <v>247</v>
      </c>
      <c r="E64" s="160"/>
      <c r="F64" s="160"/>
      <c r="G64" s="160"/>
      <c r="H64" s="160"/>
      <c r="I64" s="160"/>
      <c r="J64" s="165"/>
      <c r="K64" s="159"/>
    </row>
    <row r="65" spans="1:11" s="182" customFormat="1" ht="15" customHeight="1">
      <c r="A65" s="157"/>
      <c r="B65" s="129"/>
      <c r="C65" s="236" t="s">
        <v>817</v>
      </c>
      <c r="D65" s="111" t="s">
        <v>839</v>
      </c>
      <c r="E65" s="163" t="s">
        <v>717</v>
      </c>
      <c r="F65" s="132">
        <f>SUM(G65:J65)</f>
        <v>0</v>
      </c>
      <c r="G65" s="136"/>
      <c r="H65" s="136"/>
      <c r="I65" s="136"/>
      <c r="J65" s="137"/>
      <c r="K65" s="159"/>
    </row>
    <row r="66" spans="1:11" s="182" customFormat="1" ht="15" customHeight="1">
      <c r="A66" s="157"/>
      <c r="B66" s="129"/>
      <c r="C66" s="158"/>
      <c r="D66" s="166"/>
      <c r="E66" s="156" t="s">
        <v>196</v>
      </c>
      <c r="F66" s="162"/>
      <c r="G66" s="162"/>
      <c r="H66" s="162"/>
      <c r="I66" s="162"/>
      <c r="J66" s="167"/>
      <c r="K66" s="159"/>
    </row>
    <row r="67" spans="1:11" ht="30" customHeight="1">
      <c r="A67" s="127"/>
      <c r="B67" s="128"/>
      <c r="C67" s="103"/>
      <c r="D67" s="111" t="s">
        <v>177</v>
      </c>
      <c r="E67" s="95" t="s">
        <v>152</v>
      </c>
      <c r="F67" s="132">
        <f>SUM(G67:I67)</f>
        <v>5901.881</v>
      </c>
      <c r="G67" s="134">
        <f>SUM(G35:J35)</f>
        <v>2743.862</v>
      </c>
      <c r="H67" s="134">
        <f>SUM(G36:J36)</f>
        <v>0</v>
      </c>
      <c r="I67" s="134">
        <f>SUM(G37:J37)</f>
        <v>3158.0190000000002</v>
      </c>
      <c r="J67" s="144"/>
      <c r="K67" s="104"/>
    </row>
    <row r="68" spans="1:11" ht="30" customHeight="1">
      <c r="A68" s="127"/>
      <c r="B68" s="128"/>
      <c r="C68" s="103"/>
      <c r="D68" s="111" t="s">
        <v>178</v>
      </c>
      <c r="E68" s="95" t="s">
        <v>151</v>
      </c>
      <c r="F68" s="132">
        <f>SUM(G68:J68)</f>
        <v>0</v>
      </c>
      <c r="G68" s="136"/>
      <c r="H68" s="136"/>
      <c r="I68" s="136"/>
      <c r="J68" s="137"/>
      <c r="K68" s="104"/>
    </row>
    <row r="69" spans="1:11" ht="9" customHeight="1">
      <c r="A69" s="127"/>
      <c r="B69" s="128"/>
      <c r="C69" s="103"/>
      <c r="D69" s="215"/>
      <c r="E69" s="216"/>
      <c r="F69" s="217"/>
      <c r="G69" s="218"/>
      <c r="H69" s="218"/>
      <c r="I69" s="218"/>
      <c r="J69" s="221"/>
      <c r="K69" s="104"/>
    </row>
    <row r="70" spans="1:11" ht="30" customHeight="1">
      <c r="A70" s="127"/>
      <c r="B70" s="128"/>
      <c r="C70" s="103"/>
      <c r="D70" s="111" t="s">
        <v>179</v>
      </c>
      <c r="E70" s="95" t="s">
        <v>153</v>
      </c>
      <c r="F70" s="132">
        <f aca="true" t="shared" si="2" ref="F70:F76">SUM(G70:J70)</f>
        <v>895.8539999999999</v>
      </c>
      <c r="G70" s="134">
        <f>SUM(G71:G72)</f>
        <v>839.482</v>
      </c>
      <c r="H70" s="134">
        <f>SUM(H71:H72)</f>
        <v>0</v>
      </c>
      <c r="I70" s="134">
        <f>SUM(I71:I72)</f>
        <v>27.656000000000002</v>
      </c>
      <c r="J70" s="135">
        <f>SUM(J71:J72)</f>
        <v>28.716</v>
      </c>
      <c r="K70" s="104"/>
    </row>
    <row r="71" spans="1:11" ht="24" customHeight="1">
      <c r="A71" s="127"/>
      <c r="B71" s="128"/>
      <c r="C71" s="103"/>
      <c r="D71" s="111" t="s">
        <v>182</v>
      </c>
      <c r="E71" s="94" t="s">
        <v>154</v>
      </c>
      <c r="F71" s="132">
        <f t="shared" si="2"/>
        <v>0</v>
      </c>
      <c r="G71" s="136"/>
      <c r="H71" s="136"/>
      <c r="I71" s="136"/>
      <c r="J71" s="137"/>
      <c r="K71" s="104"/>
    </row>
    <row r="72" spans="1:11" ht="24" customHeight="1">
      <c r="A72" s="127"/>
      <c r="B72" s="128"/>
      <c r="C72" s="103"/>
      <c r="D72" s="111" t="s">
        <v>240</v>
      </c>
      <c r="E72" s="96" t="s">
        <v>155</v>
      </c>
      <c r="F72" s="132">
        <f t="shared" si="2"/>
        <v>895.8539999999999</v>
      </c>
      <c r="G72" s="136">
        <v>839.482</v>
      </c>
      <c r="H72" s="136"/>
      <c r="I72" s="136">
        <v>27.656000000000002</v>
      </c>
      <c r="J72" s="137">
        <v>28.716</v>
      </c>
      <c r="K72" s="104"/>
    </row>
    <row r="73" spans="1:11" ht="9" customHeight="1">
      <c r="A73" s="127"/>
      <c r="B73" s="128"/>
      <c r="C73" s="103"/>
      <c r="D73" s="215"/>
      <c r="E73" s="216"/>
      <c r="F73" s="217"/>
      <c r="G73" s="218"/>
      <c r="H73" s="218"/>
      <c r="I73" s="218"/>
      <c r="J73" s="221"/>
      <c r="K73" s="104"/>
    </row>
    <row r="74" spans="1:11" ht="30" customHeight="1">
      <c r="A74" s="127"/>
      <c r="B74" s="128"/>
      <c r="C74" s="103"/>
      <c r="D74" s="111" t="s">
        <v>180</v>
      </c>
      <c r="E74" s="95" t="s">
        <v>156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>
      <c r="A75" s="127"/>
      <c r="B75" s="128"/>
      <c r="C75" s="103"/>
      <c r="D75" s="111" t="s">
        <v>181</v>
      </c>
      <c r="E75" s="95" t="s">
        <v>157</v>
      </c>
      <c r="F75" s="132">
        <f t="shared" si="2"/>
        <v>0</v>
      </c>
      <c r="G75" s="136"/>
      <c r="H75" s="136"/>
      <c r="I75" s="136"/>
      <c r="J75" s="137"/>
      <c r="K75" s="104"/>
    </row>
    <row r="76" spans="1:11" ht="30" customHeight="1" thickBot="1">
      <c r="A76" s="127"/>
      <c r="B76" s="128"/>
      <c r="C76" s="103"/>
      <c r="D76" s="147" t="s">
        <v>183</v>
      </c>
      <c r="E76" s="145" t="s">
        <v>2</v>
      </c>
      <c r="F76" s="226">
        <f t="shared" si="2"/>
        <v>2.948752353404416E-13</v>
      </c>
      <c r="G76" s="227">
        <f>G18-G39-G67-G68-G70+G74-G75</f>
        <v>0</v>
      </c>
      <c r="H76" s="227">
        <f>H18+H34-H39-H67-H68-H70+H74-H75</f>
        <v>0</v>
      </c>
      <c r="I76" s="227">
        <f>I18+I34-I39-I67-I68-I70+I74-I75</f>
        <v>-5.3290705182007514E-14</v>
      </c>
      <c r="J76" s="228">
        <f>J18+J34-J39-J68-J70+J74-J75</f>
        <v>3.481659405224491E-13</v>
      </c>
      <c r="K76" s="104"/>
    </row>
    <row r="77" spans="1:11" ht="18" customHeight="1" thickBot="1">
      <c r="A77" s="127"/>
      <c r="B77" s="128"/>
      <c r="C77" s="103"/>
      <c r="D77" s="276" t="s">
        <v>158</v>
      </c>
      <c r="E77" s="277"/>
      <c r="F77" s="277"/>
      <c r="G77" s="277"/>
      <c r="H77" s="277"/>
      <c r="I77" s="277"/>
      <c r="J77" s="278"/>
      <c r="K77" s="104"/>
    </row>
    <row r="78" spans="1:11" ht="30" customHeight="1">
      <c r="A78" s="127"/>
      <c r="B78" s="128"/>
      <c r="C78" s="103"/>
      <c r="D78" s="140" t="s">
        <v>138</v>
      </c>
      <c r="E78" s="146" t="s">
        <v>143</v>
      </c>
      <c r="F78" s="142">
        <f>SUM(G78:J78)</f>
        <v>12.805075901328273</v>
      </c>
      <c r="G78" s="143">
        <f>SUM(G79,G80,G90,G93)</f>
        <v>7.521519924098672</v>
      </c>
      <c r="H78" s="143">
        <f>SUM(H79,H80,H90,H93)</f>
        <v>0</v>
      </c>
      <c r="I78" s="143">
        <f>SUM(I79,I80,I90,I93)</f>
        <v>5.2835559772296</v>
      </c>
      <c r="J78" s="184">
        <f>SUM(J79,J80,J90,J93)</f>
        <v>0</v>
      </c>
      <c r="K78" s="104"/>
    </row>
    <row r="79" spans="1:11" ht="24" customHeight="1">
      <c r="A79" s="127"/>
      <c r="B79" s="128"/>
      <c r="C79" s="103"/>
      <c r="D79" s="111" t="s">
        <v>166</v>
      </c>
      <c r="E79" s="94" t="s">
        <v>159</v>
      </c>
      <c r="F79" s="132">
        <f>SUM(G79:J79)</f>
        <v>0</v>
      </c>
      <c r="G79" s="136"/>
      <c r="H79" s="136"/>
      <c r="I79" s="136"/>
      <c r="J79" s="137"/>
      <c r="K79" s="104"/>
    </row>
    <row r="80" spans="1:11" ht="24" customHeight="1">
      <c r="A80" s="127"/>
      <c r="B80" s="128"/>
      <c r="C80" s="103"/>
      <c r="D80" s="111" t="s">
        <v>167</v>
      </c>
      <c r="E80" s="94" t="s">
        <v>145</v>
      </c>
      <c r="F80" s="132">
        <f>SUM(G80:J80)</f>
        <v>12.805075901328273</v>
      </c>
      <c r="G80" s="132">
        <f>SUM(G81:G89)</f>
        <v>7.521519924098672</v>
      </c>
      <c r="H80" s="132">
        <f>SUM(H81:H89)</f>
        <v>0</v>
      </c>
      <c r="I80" s="132">
        <f>SUM(I81:I89)</f>
        <v>5.2835559772296</v>
      </c>
      <c r="J80" s="135">
        <f>SUM(J81:J89)</f>
        <v>0</v>
      </c>
      <c r="K80" s="104"/>
    </row>
    <row r="81" spans="1:11" s="182" customFormat="1" ht="15" customHeight="1" hidden="1">
      <c r="A81" s="157"/>
      <c r="B81" s="129"/>
      <c r="C81" s="158"/>
      <c r="D81" s="164" t="s">
        <v>189</v>
      </c>
      <c r="E81" s="160"/>
      <c r="F81" s="160"/>
      <c r="G81" s="160"/>
      <c r="H81" s="160"/>
      <c r="I81" s="160"/>
      <c r="J81" s="165"/>
      <c r="K81" s="159"/>
    </row>
    <row r="82" spans="1:11" s="182" customFormat="1" ht="15" customHeight="1">
      <c r="A82" s="157"/>
      <c r="B82" s="129"/>
      <c r="C82" s="237" t="s">
        <v>817</v>
      </c>
      <c r="D82" s="111" t="s">
        <v>818</v>
      </c>
      <c r="E82" s="238" t="str">
        <f>IF('46 - передача'!$E$22="","",'46 - передача'!$E$22)</f>
        <v>АО "Россети Тюмень"</v>
      </c>
      <c r="F82" s="132">
        <f aca="true" t="shared" si="3" ref="F82:F87">SUM(G82:J82)</f>
        <v>8.972265654648956</v>
      </c>
      <c r="G82" s="136">
        <v>7.151747628083491</v>
      </c>
      <c r="H82" s="136"/>
      <c r="I82" s="136">
        <v>1.8205180265654648</v>
      </c>
      <c r="J82" s="136"/>
      <c r="K82" s="159"/>
    </row>
    <row r="83" spans="1:11" s="182" customFormat="1" ht="15" customHeight="1">
      <c r="A83" s="157"/>
      <c r="B83" s="129"/>
      <c r="C83" s="237" t="s">
        <v>817</v>
      </c>
      <c r="D83" s="111" t="s">
        <v>819</v>
      </c>
      <c r="E83" s="238" t="str">
        <f>IF('46 - передача'!$E$23="","",'46 - передача'!$E$23)</f>
        <v>ООО "Транзит-Электро-Тюмень"</v>
      </c>
      <c r="F83" s="132">
        <f t="shared" si="3"/>
        <v>0.23240986717267553</v>
      </c>
      <c r="G83" s="136"/>
      <c r="H83" s="136"/>
      <c r="I83" s="136">
        <v>0.23240986717267553</v>
      </c>
      <c r="J83" s="136"/>
      <c r="K83" s="159"/>
    </row>
    <row r="84" spans="1:11" s="182" customFormat="1" ht="15" customHeight="1">
      <c r="A84" s="157"/>
      <c r="B84" s="129"/>
      <c r="C84" s="237" t="s">
        <v>817</v>
      </c>
      <c r="D84" s="111" t="s">
        <v>820</v>
      </c>
      <c r="E84" s="238" t="str">
        <f>IF('46 - передача'!$E$24="","",'46 - передача'!$E$24)</f>
        <v>ООО "Агентство Интеллект-Сервис"</v>
      </c>
      <c r="F84" s="132">
        <f t="shared" si="3"/>
        <v>0.4144705882352941</v>
      </c>
      <c r="G84" s="136"/>
      <c r="H84" s="136"/>
      <c r="I84" s="136">
        <v>0.4144705882352941</v>
      </c>
      <c r="J84" s="136"/>
      <c r="K84" s="159"/>
    </row>
    <row r="85" spans="1:11" s="182" customFormat="1" ht="15" customHeight="1">
      <c r="A85" s="157"/>
      <c r="B85" s="129"/>
      <c r="C85" s="237" t="s">
        <v>817</v>
      </c>
      <c r="D85" s="111" t="s">
        <v>821</v>
      </c>
      <c r="E85" s="238" t="str">
        <f>IF('46 - передача'!$E$25="","",'46 - передача'!$E$25)</f>
        <v>филиал ОАО "РЖД"- Свердловская ж.д. (Тюменская дистанция)</v>
      </c>
      <c r="F85" s="132">
        <f t="shared" si="3"/>
        <v>0.6430170777988615</v>
      </c>
      <c r="G85" s="136">
        <v>0.36977229601518025</v>
      </c>
      <c r="H85" s="136"/>
      <c r="I85" s="136">
        <v>0.2732447817836812</v>
      </c>
      <c r="J85" s="136"/>
      <c r="K85" s="159"/>
    </row>
    <row r="86" spans="1:11" s="182" customFormat="1" ht="15" customHeight="1">
      <c r="A86" s="157"/>
      <c r="B86" s="129"/>
      <c r="C86" s="237" t="s">
        <v>817</v>
      </c>
      <c r="D86" s="111" t="s">
        <v>822</v>
      </c>
      <c r="E86" s="238" t="str">
        <f>IF('46 - передача'!$E$26="","",'46 - передача'!$E$26)</f>
        <v>АО "СУЭНКО"</v>
      </c>
      <c r="F86" s="132">
        <f t="shared" si="3"/>
        <v>2.0626072106261857</v>
      </c>
      <c r="G86" s="136"/>
      <c r="H86" s="136"/>
      <c r="I86" s="136">
        <v>2.0626072106261857</v>
      </c>
      <c r="J86" s="136"/>
      <c r="K86" s="159"/>
    </row>
    <row r="87" spans="1:11" s="182" customFormat="1" ht="15" customHeight="1">
      <c r="A87" s="157"/>
      <c r="B87" s="129"/>
      <c r="C87" s="237" t="s">
        <v>817</v>
      </c>
      <c r="D87" s="111" t="s">
        <v>835</v>
      </c>
      <c r="E87" s="238" t="str">
        <f>IF('46 - передача'!$E$27="","",'46 - передача'!$E$27)</f>
        <v>ООО "Элтранс"</v>
      </c>
      <c r="F87" s="132">
        <f t="shared" si="3"/>
        <v>0.2219449715370019</v>
      </c>
      <c r="G87" s="136"/>
      <c r="H87" s="136"/>
      <c r="I87" s="136">
        <v>0.2219449715370019</v>
      </c>
      <c r="J87" s="136"/>
      <c r="K87" s="159"/>
    </row>
    <row r="88" spans="1:11" s="182" customFormat="1" ht="15" customHeight="1">
      <c r="A88" s="157"/>
      <c r="B88" s="129"/>
      <c r="C88" s="237" t="s">
        <v>817</v>
      </c>
      <c r="D88" s="111" t="s">
        <v>843</v>
      </c>
      <c r="E88" s="238" t="str">
        <f>IF('46 - передача'!$E$28="","",'46 - передача'!$E$28)</f>
        <v>ООО "ДСК-Энерго"</v>
      </c>
      <c r="F88" s="132">
        <f>SUM(G88:J88)</f>
        <v>0.2583605313092979</v>
      </c>
      <c r="G88" s="136"/>
      <c r="H88" s="136"/>
      <c r="I88" s="136">
        <v>0.2583605313092979</v>
      </c>
      <c r="J88" s="137"/>
      <c r="K88" s="159"/>
    </row>
    <row r="89" spans="1:11" s="182" customFormat="1" ht="15" customHeight="1">
      <c r="A89" s="157"/>
      <c r="B89" s="129"/>
      <c r="C89" s="158"/>
      <c r="D89" s="166"/>
      <c r="E89" s="219" t="s">
        <v>196</v>
      </c>
      <c r="F89" s="162"/>
      <c r="G89" s="162"/>
      <c r="H89" s="162"/>
      <c r="I89" s="162"/>
      <c r="J89" s="167"/>
      <c r="K89" s="159"/>
    </row>
    <row r="90" spans="1:11" ht="24" customHeight="1">
      <c r="A90" s="127"/>
      <c r="B90" s="128"/>
      <c r="C90" s="103"/>
      <c r="D90" s="111" t="s">
        <v>168</v>
      </c>
      <c r="E90" s="94" t="s">
        <v>146</v>
      </c>
      <c r="F90" s="132">
        <f>SUM(G90:J90)</f>
        <v>0</v>
      </c>
      <c r="G90" s="132">
        <f>SUM(G91:G92)</f>
        <v>0</v>
      </c>
      <c r="H90" s="132">
        <f>SUM(H91:H92)</f>
        <v>0</v>
      </c>
      <c r="I90" s="132">
        <f>SUM(I91:I92)</f>
        <v>0</v>
      </c>
      <c r="J90" s="135">
        <f>SUM(J91:J92)</f>
        <v>0</v>
      </c>
      <c r="K90" s="104"/>
    </row>
    <row r="91" spans="1:11" s="182" customFormat="1" ht="15" customHeight="1" hidden="1">
      <c r="A91" s="157"/>
      <c r="B91" s="129"/>
      <c r="C91" s="158"/>
      <c r="D91" s="164" t="s">
        <v>190</v>
      </c>
      <c r="E91" s="160"/>
      <c r="F91" s="160"/>
      <c r="G91" s="160"/>
      <c r="H91" s="160"/>
      <c r="I91" s="160"/>
      <c r="J91" s="165"/>
      <c r="K91" s="159"/>
    </row>
    <row r="92" spans="1:11" s="182" customFormat="1" ht="15" customHeight="1">
      <c r="A92" s="157"/>
      <c r="B92" s="129"/>
      <c r="C92" s="158"/>
      <c r="D92" s="166"/>
      <c r="E92" s="219" t="s">
        <v>195</v>
      </c>
      <c r="F92" s="162"/>
      <c r="G92" s="162"/>
      <c r="H92" s="162"/>
      <c r="I92" s="162"/>
      <c r="J92" s="167"/>
      <c r="K92" s="159"/>
    </row>
    <row r="93" spans="1:11" ht="24" customHeight="1">
      <c r="A93" s="127"/>
      <c r="B93" s="128"/>
      <c r="C93" s="103"/>
      <c r="D93" s="111" t="s">
        <v>249</v>
      </c>
      <c r="E93" s="94" t="s">
        <v>250</v>
      </c>
      <c r="F93" s="132">
        <f>SUM(G93:J93)</f>
        <v>0</v>
      </c>
      <c r="G93" s="136"/>
      <c r="H93" s="136"/>
      <c r="I93" s="136"/>
      <c r="J93" s="137"/>
      <c r="K93" s="104"/>
    </row>
    <row r="94" spans="1:11" ht="30" customHeight="1">
      <c r="A94" s="127"/>
      <c r="B94" s="128"/>
      <c r="C94" s="103"/>
      <c r="D94" s="111" t="s">
        <v>137</v>
      </c>
      <c r="E94" s="95" t="s">
        <v>147</v>
      </c>
      <c r="F94" s="132">
        <f>SUM(H94:J94)</f>
        <v>11.199015180265652</v>
      </c>
      <c r="G94" s="155"/>
      <c r="H94" s="134">
        <f>H95</f>
        <v>0</v>
      </c>
      <c r="I94" s="134">
        <f>I95+I96</f>
        <v>5.206569259962049</v>
      </c>
      <c r="J94" s="135">
        <f>J95+J96+J97</f>
        <v>5.992445920303603</v>
      </c>
      <c r="K94" s="104"/>
    </row>
    <row r="95" spans="1:11" ht="24" customHeight="1">
      <c r="A95" s="127"/>
      <c r="B95" s="128"/>
      <c r="C95" s="103"/>
      <c r="D95" s="111" t="s">
        <v>169</v>
      </c>
      <c r="E95" s="94" t="s">
        <v>0</v>
      </c>
      <c r="F95" s="132">
        <f>SUM(H95:J95)</f>
        <v>5.206569259962049</v>
      </c>
      <c r="G95" s="155"/>
      <c r="H95" s="136"/>
      <c r="I95" s="136">
        <v>5.206569259962049</v>
      </c>
      <c r="J95" s="137"/>
      <c r="K95" s="104"/>
    </row>
    <row r="96" spans="1:11" ht="24" customHeight="1">
      <c r="A96" s="127"/>
      <c r="B96" s="128"/>
      <c r="C96" s="103"/>
      <c r="D96" s="111" t="s">
        <v>170</v>
      </c>
      <c r="E96" s="94" t="s">
        <v>164</v>
      </c>
      <c r="F96" s="132">
        <f>SUM(I96:J96)</f>
        <v>0</v>
      </c>
      <c r="G96" s="155"/>
      <c r="H96" s="155"/>
      <c r="I96" s="136"/>
      <c r="J96" s="137"/>
      <c r="K96" s="104"/>
    </row>
    <row r="97" spans="1:11" ht="24" customHeight="1">
      <c r="A97" s="127"/>
      <c r="B97" s="128"/>
      <c r="C97" s="103"/>
      <c r="D97" s="111" t="s">
        <v>171</v>
      </c>
      <c r="E97" s="94" t="s">
        <v>165</v>
      </c>
      <c r="F97" s="132">
        <f>SUM(J97)</f>
        <v>5.992445920303603</v>
      </c>
      <c r="G97" s="155"/>
      <c r="H97" s="155"/>
      <c r="I97" s="155"/>
      <c r="J97" s="137">
        <v>5.992445920303603</v>
      </c>
      <c r="K97" s="104"/>
    </row>
    <row r="98" spans="1:11" ht="9" customHeight="1">
      <c r="A98" s="127"/>
      <c r="B98" s="128"/>
      <c r="C98" s="103"/>
      <c r="D98" s="215"/>
      <c r="E98" s="216"/>
      <c r="F98" s="217"/>
      <c r="G98" s="218"/>
      <c r="H98" s="218"/>
      <c r="I98" s="218"/>
      <c r="J98" s="221"/>
      <c r="K98" s="104"/>
    </row>
    <row r="99" spans="1:11" ht="30" customHeight="1">
      <c r="A99" s="127"/>
      <c r="B99" s="128"/>
      <c r="C99" s="103"/>
      <c r="D99" s="111" t="s">
        <v>172</v>
      </c>
      <c r="E99" s="95" t="s">
        <v>148</v>
      </c>
      <c r="F99" s="132">
        <f>SUM(G99:J99)</f>
        <v>11.105163187855787</v>
      </c>
      <c r="G99" s="134">
        <f>SUM(G100,G108,G117,G120,G123)</f>
        <v>0.7220056925996204</v>
      </c>
      <c r="H99" s="134">
        <f>SUM(H100,H108,H117,H120,H123)</f>
        <v>0</v>
      </c>
      <c r="I99" s="134">
        <f>SUM(I100,I108,I117,I120,I123)</f>
        <v>4.4452011385199235</v>
      </c>
      <c r="J99" s="135">
        <f>SUM(J100,J108,J117,J120,J123)</f>
        <v>5.937956356736243</v>
      </c>
      <c r="K99" s="104"/>
    </row>
    <row r="100" spans="1:11" ht="24" customHeight="1">
      <c r="A100" s="127"/>
      <c r="B100" s="128"/>
      <c r="C100" s="103"/>
      <c r="D100" s="111" t="s">
        <v>173</v>
      </c>
      <c r="E100" s="94" t="s">
        <v>238</v>
      </c>
      <c r="F100" s="132">
        <f>SUM(G100:J100)</f>
        <v>9.22658064516129</v>
      </c>
      <c r="G100" s="132">
        <f>SUM(G101:G107)</f>
        <v>0.7220056925996204</v>
      </c>
      <c r="H100" s="132">
        <f>SUM(H101:H107)</f>
        <v>0</v>
      </c>
      <c r="I100" s="132">
        <f>SUM(I101:I107)</f>
        <v>2.566618595825427</v>
      </c>
      <c r="J100" s="135">
        <f>SUM(J101:J107)</f>
        <v>5.937956356736243</v>
      </c>
      <c r="K100" s="104"/>
    </row>
    <row r="101" spans="1:11" s="182" customFormat="1" ht="15" customHeight="1" hidden="1">
      <c r="A101" s="157"/>
      <c r="B101" s="129"/>
      <c r="C101" s="158"/>
      <c r="D101" s="164" t="s">
        <v>191</v>
      </c>
      <c r="E101" s="160"/>
      <c r="F101" s="160"/>
      <c r="G101" s="160"/>
      <c r="H101" s="160"/>
      <c r="I101" s="160"/>
      <c r="J101" s="165"/>
      <c r="K101" s="159"/>
    </row>
    <row r="102" spans="1:11" s="182" customFormat="1" ht="15" customHeight="1">
      <c r="A102" s="157"/>
      <c r="B102" s="129"/>
      <c r="C102" s="237" t="s">
        <v>817</v>
      </c>
      <c r="D102" s="111" t="s">
        <v>823</v>
      </c>
      <c r="E102" s="238" t="str">
        <f>IF('46 - передача'!$E$42="","",'46 - передача'!$E$42)</f>
        <v>АО "Газпром энергосбыт Тюмень"</v>
      </c>
      <c r="F102" s="132">
        <f>SUM(G102:J102)</f>
        <v>7.46050853889943</v>
      </c>
      <c r="G102" s="136">
        <v>0.7220056925996204</v>
      </c>
      <c r="H102" s="136"/>
      <c r="I102" s="136">
        <v>1.4832599620493359</v>
      </c>
      <c r="J102" s="136">
        <v>5.255242884250474</v>
      </c>
      <c r="K102" s="159"/>
    </row>
    <row r="103" spans="1:11" s="182" customFormat="1" ht="15" customHeight="1">
      <c r="A103" s="157"/>
      <c r="B103" s="129"/>
      <c r="C103" s="237" t="s">
        <v>817</v>
      </c>
      <c r="D103" s="111" t="s">
        <v>824</v>
      </c>
      <c r="E103" s="238" t="str">
        <f>IF('46 - передача'!$E$43="","",'46 - передача'!$E$43)</f>
        <v>ООО "МагнитЭнерго"</v>
      </c>
      <c r="F103" s="132">
        <f>SUM(G103:J103)</f>
        <v>0.09331119544592031</v>
      </c>
      <c r="G103" s="136"/>
      <c r="H103" s="136"/>
      <c r="I103" s="136"/>
      <c r="J103" s="136">
        <v>0.09331119544592031</v>
      </c>
      <c r="K103" s="159"/>
    </row>
    <row r="104" spans="1:11" s="182" customFormat="1" ht="15" customHeight="1">
      <c r="A104" s="157"/>
      <c r="B104" s="129"/>
      <c r="C104" s="237" t="s">
        <v>817</v>
      </c>
      <c r="D104" s="111" t="s">
        <v>825</v>
      </c>
      <c r="E104" s="238" t="str">
        <f>IF('46 - передача'!$E$44="","",'46 - передача'!$E$44)</f>
        <v>ООО "Энергокомплекс"</v>
      </c>
      <c r="F104" s="132">
        <f>SUM(G104:J104)</f>
        <v>0.39004554079696396</v>
      </c>
      <c r="G104" s="136"/>
      <c r="H104" s="136"/>
      <c r="I104" s="136">
        <v>0.23843833017077798</v>
      </c>
      <c r="J104" s="136">
        <v>0.15160721062618598</v>
      </c>
      <c r="K104" s="159"/>
    </row>
    <row r="105" spans="1:11" s="182" customFormat="1" ht="15" customHeight="1">
      <c r="A105" s="157"/>
      <c r="B105" s="129"/>
      <c r="C105" s="237" t="s">
        <v>817</v>
      </c>
      <c r="D105" s="111" t="s">
        <v>826</v>
      </c>
      <c r="E105" s="238" t="str">
        <f>IF('46 - передача'!$E$45="","",'46 - передача'!$E$45)</f>
        <v>АО "Энергосбытовая компания "Восток"</v>
      </c>
      <c r="F105" s="132">
        <f>SUM(G105:J105)</f>
        <v>1.2827153700189753</v>
      </c>
      <c r="G105" s="136"/>
      <c r="H105" s="136"/>
      <c r="I105" s="136">
        <v>0.8449203036053131</v>
      </c>
      <c r="J105" s="136">
        <v>0.4377950664136622</v>
      </c>
      <c r="K105" s="159"/>
    </row>
    <row r="106" spans="1:11" s="182" customFormat="1" ht="15" customHeight="1">
      <c r="A106" s="157"/>
      <c r="B106" s="129"/>
      <c r="C106" s="237" t="s">
        <v>817</v>
      </c>
      <c r="D106" s="111" t="s">
        <v>836</v>
      </c>
      <c r="E106" s="238" t="str">
        <f>IF('46 - передача'!$E$46="","",'46 - передача'!$E$46)</f>
        <v>ООО "РН-Энерго"</v>
      </c>
      <c r="F106" s="132">
        <f>SUM(G106:J106)</f>
        <v>0</v>
      </c>
      <c r="G106" s="136"/>
      <c r="H106" s="136"/>
      <c r="I106" s="136">
        <v>0</v>
      </c>
      <c r="J106" s="137"/>
      <c r="K106" s="159"/>
    </row>
    <row r="107" spans="1:11" s="182" customFormat="1" ht="15" customHeight="1">
      <c r="A107" s="157"/>
      <c r="B107" s="129"/>
      <c r="C107" s="158"/>
      <c r="D107" s="166"/>
      <c r="E107" s="219" t="s">
        <v>197</v>
      </c>
      <c r="F107" s="162"/>
      <c r="G107" s="162"/>
      <c r="H107" s="162"/>
      <c r="I107" s="162"/>
      <c r="J107" s="167"/>
      <c r="K107" s="159"/>
    </row>
    <row r="108" spans="1:11" ht="24" customHeight="1">
      <c r="A108" s="127"/>
      <c r="B108" s="128"/>
      <c r="C108" s="103"/>
      <c r="D108" s="111" t="s">
        <v>174</v>
      </c>
      <c r="E108" s="94" t="s">
        <v>149</v>
      </c>
      <c r="F108" s="132">
        <f>SUM(G108:J108)</f>
        <v>1.878582542694497</v>
      </c>
      <c r="G108" s="132">
        <f>SUM(G109:G116)</f>
        <v>0</v>
      </c>
      <c r="H108" s="132">
        <f>SUM(H109:H116)</f>
        <v>0</v>
      </c>
      <c r="I108" s="132">
        <f>SUM(I109:I116)</f>
        <v>1.878582542694497</v>
      </c>
      <c r="J108" s="135">
        <f>SUM(J109:J116)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192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237" t="s">
        <v>817</v>
      </c>
      <c r="D110" s="111" t="s">
        <v>827</v>
      </c>
      <c r="E110" s="238" t="str">
        <f>IF('46 - передача'!$E$50="","",'46 - передача'!$E$50)</f>
        <v>ООО "Ремэнергостройсервис"</v>
      </c>
      <c r="F110" s="132">
        <f aca="true" t="shared" si="4" ref="F110:F115">SUM(G110:J110)</f>
        <v>0.12068121442125238</v>
      </c>
      <c r="G110" s="136"/>
      <c r="H110" s="136"/>
      <c r="I110" s="136">
        <v>0.12068121442125238</v>
      </c>
      <c r="J110" s="136"/>
      <c r="K110" s="159"/>
    </row>
    <row r="111" spans="1:11" s="182" customFormat="1" ht="15" customHeight="1">
      <c r="A111" s="157"/>
      <c r="B111" s="129"/>
      <c r="C111" s="237" t="s">
        <v>817</v>
      </c>
      <c r="D111" s="111" t="s">
        <v>828</v>
      </c>
      <c r="E111" s="238" t="str">
        <f>IF('46 - передача'!$E$51="","",'46 - передача'!$E$51)</f>
        <v>ООО "Элтранс"</v>
      </c>
      <c r="F111" s="132">
        <f t="shared" si="4"/>
        <v>0.013859582542694497</v>
      </c>
      <c r="G111" s="136"/>
      <c r="H111" s="136"/>
      <c r="I111" s="136">
        <v>0.013859582542694497</v>
      </c>
      <c r="J111" s="136"/>
      <c r="K111" s="159"/>
    </row>
    <row r="112" spans="1:11" s="182" customFormat="1" ht="15" customHeight="1">
      <c r="A112" s="157"/>
      <c r="B112" s="129"/>
      <c r="C112" s="237" t="s">
        <v>817</v>
      </c>
      <c r="D112" s="111" t="s">
        <v>829</v>
      </c>
      <c r="E112" s="238" t="str">
        <f>IF('46 - передача'!$E$52="","",'46 - передача'!$E$52)</f>
        <v>ЗАО "НадымЭнергоСбыт"</v>
      </c>
      <c r="F112" s="132">
        <f t="shared" si="4"/>
        <v>0.0219146110056926</v>
      </c>
      <c r="G112" s="136"/>
      <c r="H112" s="136"/>
      <c r="I112" s="136">
        <v>0.0219146110056926</v>
      </c>
      <c r="J112" s="136"/>
      <c r="K112" s="159"/>
    </row>
    <row r="113" spans="1:11" s="182" customFormat="1" ht="15" customHeight="1">
      <c r="A113" s="157"/>
      <c r="B113" s="129"/>
      <c r="C113" s="237" t="s">
        <v>817</v>
      </c>
      <c r="D113" s="111" t="s">
        <v>830</v>
      </c>
      <c r="E113" s="238" t="str">
        <f>IF('46 - передача'!$E$53="","",'46 - передача'!$E$53)</f>
        <v>АО "СУЭНКО"</v>
      </c>
      <c r="F113" s="132">
        <f t="shared" si="4"/>
        <v>1.4500948766603414</v>
      </c>
      <c r="G113" s="136"/>
      <c r="H113" s="136"/>
      <c r="I113" s="136">
        <v>1.4500948766603414</v>
      </c>
      <c r="J113" s="137"/>
      <c r="K113" s="159"/>
    </row>
    <row r="114" spans="1:11" s="182" customFormat="1" ht="15" customHeight="1">
      <c r="A114" s="157"/>
      <c r="B114" s="129"/>
      <c r="C114" s="237" t="s">
        <v>817</v>
      </c>
      <c r="D114" s="111" t="s">
        <v>838</v>
      </c>
      <c r="E114" s="238" t="str">
        <f>IF('46 - передача'!$E$54="","",'46 - передача'!$E$54)</f>
        <v>АО "Россети Тюмень"</v>
      </c>
      <c r="F114" s="132">
        <f t="shared" si="4"/>
        <v>0.10436622390891839</v>
      </c>
      <c r="G114" s="136"/>
      <c r="H114" s="136"/>
      <c r="I114" s="136">
        <v>0.10436622390891839</v>
      </c>
      <c r="J114" s="137"/>
      <c r="K114" s="159"/>
    </row>
    <row r="115" spans="1:11" s="182" customFormat="1" ht="15" customHeight="1">
      <c r="A115" s="157"/>
      <c r="B115" s="129"/>
      <c r="C115" s="237" t="s">
        <v>817</v>
      </c>
      <c r="D115" s="111" t="s">
        <v>842</v>
      </c>
      <c r="E115" s="238" t="str">
        <f>IF('46 - передача'!$E$55="","",'46 - передача'!$E$55)</f>
        <v>ООО СК "Восток"</v>
      </c>
      <c r="F115" s="132">
        <f t="shared" si="4"/>
        <v>0.16766603415559772</v>
      </c>
      <c r="G115" s="136"/>
      <c r="H115" s="136"/>
      <c r="I115" s="136">
        <v>0.16766603415559772</v>
      </c>
      <c r="J115" s="137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196</v>
      </c>
      <c r="F116" s="162"/>
      <c r="G116" s="162"/>
      <c r="H116" s="162"/>
      <c r="I116" s="162"/>
      <c r="J116" s="167"/>
      <c r="K116" s="159"/>
    </row>
    <row r="117" spans="1:11" ht="24" customHeight="1">
      <c r="A117" s="127"/>
      <c r="B117" s="128"/>
      <c r="C117" s="103"/>
      <c r="D117" s="111" t="s">
        <v>175</v>
      </c>
      <c r="E117" s="94" t="s">
        <v>150</v>
      </c>
      <c r="F117" s="132">
        <f>SUM(G117:J117)</f>
        <v>0</v>
      </c>
      <c r="G117" s="132">
        <f>SUM(G118:G119)</f>
        <v>0</v>
      </c>
      <c r="H117" s="132">
        <f>SUM(H118:H119)</f>
        <v>0</v>
      </c>
      <c r="I117" s="132">
        <f>SUM(I118:I119)</f>
        <v>0</v>
      </c>
      <c r="J117" s="135">
        <f>SUM(J118:J119)</f>
        <v>0</v>
      </c>
      <c r="K117" s="104"/>
    </row>
    <row r="118" spans="1:11" s="182" customFormat="1" ht="15" customHeight="1" hidden="1">
      <c r="A118" s="157"/>
      <c r="B118" s="129"/>
      <c r="C118" s="158"/>
      <c r="D118" s="164" t="s">
        <v>193</v>
      </c>
      <c r="E118" s="160"/>
      <c r="F118" s="160"/>
      <c r="G118" s="160"/>
      <c r="H118" s="160"/>
      <c r="I118" s="160"/>
      <c r="J118" s="165"/>
      <c r="K118" s="159"/>
    </row>
    <row r="119" spans="1:11" s="182" customFormat="1" ht="15" customHeight="1">
      <c r="A119" s="157"/>
      <c r="B119" s="129"/>
      <c r="C119" s="158"/>
      <c r="D119" s="166"/>
      <c r="E119" s="219" t="s">
        <v>195</v>
      </c>
      <c r="F119" s="162"/>
      <c r="G119" s="162"/>
      <c r="H119" s="162"/>
      <c r="I119" s="162"/>
      <c r="J119" s="167"/>
      <c r="K119" s="159"/>
    </row>
    <row r="120" spans="3:11" ht="24" customHeight="1">
      <c r="C120" s="158"/>
      <c r="D120" s="111" t="s">
        <v>176</v>
      </c>
      <c r="E120" s="186" t="s">
        <v>207</v>
      </c>
      <c r="F120" s="134">
        <f>SUM(G120:J120)</f>
        <v>0</v>
      </c>
      <c r="G120" s="134">
        <f>SUM(G121:G122)</f>
        <v>0</v>
      </c>
      <c r="H120" s="134">
        <f>SUM(H121:H122)</f>
        <v>0</v>
      </c>
      <c r="I120" s="134">
        <f>SUM(I121:I122)</f>
        <v>0</v>
      </c>
      <c r="J120" s="135">
        <f>SUM(J121:J122)</f>
        <v>0</v>
      </c>
      <c r="K120" s="159"/>
    </row>
    <row r="121" spans="1:11" s="182" customFormat="1" ht="15" customHeight="1" hidden="1">
      <c r="A121" s="157"/>
      <c r="B121" s="129"/>
      <c r="C121" s="158"/>
      <c r="D121" s="164" t="s">
        <v>241</v>
      </c>
      <c r="E121" s="160"/>
      <c r="F121" s="160"/>
      <c r="G121" s="160"/>
      <c r="H121" s="160"/>
      <c r="I121" s="160"/>
      <c r="J121" s="165"/>
      <c r="K121" s="159"/>
    </row>
    <row r="122" spans="3:11" ht="15" customHeight="1">
      <c r="C122" s="158"/>
      <c r="D122" s="196"/>
      <c r="E122" s="219" t="s">
        <v>210</v>
      </c>
      <c r="F122" s="197"/>
      <c r="G122" s="197"/>
      <c r="H122" s="197"/>
      <c r="I122" s="197"/>
      <c r="J122" s="198"/>
      <c r="K122" s="159"/>
    </row>
    <row r="123" spans="1:11" ht="24" customHeight="1">
      <c r="A123" s="127"/>
      <c r="B123" s="128"/>
      <c r="C123" s="103"/>
      <c r="D123" s="111" t="s">
        <v>246</v>
      </c>
      <c r="E123" s="94" t="s">
        <v>248</v>
      </c>
      <c r="F123" s="132">
        <f>SUM(G123:J123)</f>
        <v>0</v>
      </c>
      <c r="G123" s="132">
        <f>SUM(G124:G126)</f>
        <v>0</v>
      </c>
      <c r="H123" s="132">
        <f>SUM(H124:H126)</f>
        <v>0</v>
      </c>
      <c r="I123" s="132">
        <f>SUM(I124:I126)</f>
        <v>0</v>
      </c>
      <c r="J123" s="135">
        <f>SUM(J124:J126)</f>
        <v>0</v>
      </c>
      <c r="K123" s="104"/>
    </row>
    <row r="124" spans="1:11" s="182" customFormat="1" ht="15" customHeight="1" hidden="1">
      <c r="A124" s="157"/>
      <c r="B124" s="129"/>
      <c r="C124" s="158"/>
      <c r="D124" s="164" t="s">
        <v>247</v>
      </c>
      <c r="E124" s="160"/>
      <c r="F124" s="160"/>
      <c r="G124" s="160"/>
      <c r="H124" s="160"/>
      <c r="I124" s="160"/>
      <c r="J124" s="165"/>
      <c r="K124" s="159"/>
    </row>
    <row r="125" spans="1:11" s="182" customFormat="1" ht="15" customHeight="1">
      <c r="A125" s="157"/>
      <c r="B125" s="129"/>
      <c r="C125" s="237" t="s">
        <v>817</v>
      </c>
      <c r="D125" s="111" t="s">
        <v>839</v>
      </c>
      <c r="E125" s="238" t="str">
        <f>IF('46 - передача'!$E$65="","",'46 - передача'!$E$65)</f>
        <v>АО "СУЭНКО"</v>
      </c>
      <c r="F125" s="132">
        <f>SUM(G125:J125)</f>
        <v>0</v>
      </c>
      <c r="G125" s="136"/>
      <c r="H125" s="136"/>
      <c r="I125" s="136">
        <f>I65/17/31</f>
        <v>0</v>
      </c>
      <c r="J125" s="137"/>
      <c r="K125" s="159"/>
    </row>
    <row r="126" spans="1:11" s="182" customFormat="1" ht="15" customHeight="1">
      <c r="A126" s="157"/>
      <c r="B126" s="129"/>
      <c r="C126" s="158"/>
      <c r="D126" s="166"/>
      <c r="E126" s="219" t="s">
        <v>196</v>
      </c>
      <c r="F126" s="162"/>
      <c r="G126" s="162"/>
      <c r="H126" s="162"/>
      <c r="I126" s="162"/>
      <c r="J126" s="167"/>
      <c r="K126" s="159"/>
    </row>
    <row r="127" spans="1:11" ht="30" customHeight="1">
      <c r="A127" s="127"/>
      <c r="B127" s="128"/>
      <c r="C127" s="103"/>
      <c r="D127" s="111" t="s">
        <v>177</v>
      </c>
      <c r="E127" s="95" t="s">
        <v>152</v>
      </c>
      <c r="F127" s="132">
        <f>SUM(G127:I127)</f>
        <v>11.199015180265652</v>
      </c>
      <c r="G127" s="134">
        <f>SUM(G95:J95)</f>
        <v>5.206569259962049</v>
      </c>
      <c r="H127" s="134">
        <f>SUM(G96:J96)</f>
        <v>0</v>
      </c>
      <c r="I127" s="134">
        <f>SUM(G97:J97)</f>
        <v>5.992445920303603</v>
      </c>
      <c r="J127" s="144"/>
      <c r="K127" s="104"/>
    </row>
    <row r="128" spans="1:11" ht="30" customHeight="1">
      <c r="A128" s="127"/>
      <c r="B128" s="128"/>
      <c r="C128" s="103"/>
      <c r="D128" s="111" t="s">
        <v>178</v>
      </c>
      <c r="E128" s="95" t="s">
        <v>151</v>
      </c>
      <c r="F128" s="132">
        <f aca="true" t="shared" si="5" ref="F128:F136">SUM(G128:J128)</f>
        <v>0</v>
      </c>
      <c r="G128" s="136"/>
      <c r="H128" s="136"/>
      <c r="I128" s="136"/>
      <c r="J128" s="137"/>
      <c r="K128" s="104"/>
    </row>
    <row r="129" spans="1:11" ht="9" customHeight="1">
      <c r="A129" s="127"/>
      <c r="B129" s="128"/>
      <c r="C129" s="103"/>
      <c r="D129" s="215"/>
      <c r="E129" s="216"/>
      <c r="F129" s="217"/>
      <c r="G129" s="218"/>
      <c r="H129" s="218"/>
      <c r="I129" s="218"/>
      <c r="J129" s="221"/>
      <c r="K129" s="104"/>
    </row>
    <row r="130" spans="1:11" ht="30" customHeight="1">
      <c r="A130" s="127"/>
      <c r="B130" s="128"/>
      <c r="C130" s="103"/>
      <c r="D130" s="111" t="s">
        <v>179</v>
      </c>
      <c r="E130" s="95" t="s">
        <v>153</v>
      </c>
      <c r="F130" s="132">
        <f>SUM(G130:J130)</f>
        <v>1.6999127134724856</v>
      </c>
      <c r="G130" s="134">
        <f>SUM(G131:G132)</f>
        <v>1.5929449715370019</v>
      </c>
      <c r="H130" s="134">
        <f>SUM(H131:H132)</f>
        <v>0</v>
      </c>
      <c r="I130" s="134">
        <f>SUM(I131:I132)</f>
        <v>0.05247817836812144</v>
      </c>
      <c r="J130" s="135">
        <f>SUM(J131:J132)</f>
        <v>0.054489563567362426</v>
      </c>
      <c r="K130" s="104"/>
    </row>
    <row r="131" spans="1:11" ht="24" customHeight="1">
      <c r="A131" s="127"/>
      <c r="B131" s="128"/>
      <c r="C131" s="103"/>
      <c r="D131" s="111" t="s">
        <v>182</v>
      </c>
      <c r="E131" s="94" t="s">
        <v>154</v>
      </c>
      <c r="F131" s="132">
        <f t="shared" si="5"/>
        <v>0</v>
      </c>
      <c r="G131" s="136"/>
      <c r="H131" s="136"/>
      <c r="I131" s="136"/>
      <c r="J131" s="137"/>
      <c r="K131" s="104"/>
    </row>
    <row r="132" spans="1:11" ht="24" customHeight="1">
      <c r="A132" s="127"/>
      <c r="B132" s="128"/>
      <c r="C132" s="103"/>
      <c r="D132" s="111" t="s">
        <v>240</v>
      </c>
      <c r="E132" s="96" t="s">
        <v>155</v>
      </c>
      <c r="F132" s="132">
        <f t="shared" si="5"/>
        <v>1.6999127134724856</v>
      </c>
      <c r="G132" s="136">
        <v>1.5929449715370019</v>
      </c>
      <c r="H132" s="136"/>
      <c r="I132" s="136">
        <v>0.05247817836812144</v>
      </c>
      <c r="J132" s="136">
        <v>0.054489563567362426</v>
      </c>
      <c r="K132" s="104"/>
    </row>
    <row r="133" spans="1:11" ht="9" customHeight="1">
      <c r="A133" s="127"/>
      <c r="B133" s="128"/>
      <c r="C133" s="103"/>
      <c r="D133" s="215"/>
      <c r="E133" s="216"/>
      <c r="F133" s="217"/>
      <c r="G133" s="218"/>
      <c r="H133" s="218"/>
      <c r="I133" s="218"/>
      <c r="J133" s="221"/>
      <c r="K133" s="104"/>
    </row>
    <row r="134" spans="1:11" ht="30" customHeight="1">
      <c r="A134" s="127"/>
      <c r="B134" s="128"/>
      <c r="C134" s="103"/>
      <c r="D134" s="111" t="s">
        <v>180</v>
      </c>
      <c r="E134" s="95" t="s">
        <v>156</v>
      </c>
      <c r="F134" s="132">
        <f t="shared" si="5"/>
        <v>0</v>
      </c>
      <c r="G134" s="136"/>
      <c r="H134" s="136"/>
      <c r="I134" s="136"/>
      <c r="J134" s="137"/>
      <c r="K134" s="104"/>
    </row>
    <row r="135" spans="1:11" ht="30" customHeight="1">
      <c r="A135" s="127"/>
      <c r="B135" s="128"/>
      <c r="C135" s="103"/>
      <c r="D135" s="111" t="s">
        <v>181</v>
      </c>
      <c r="E135" s="95" t="s">
        <v>157</v>
      </c>
      <c r="F135" s="132">
        <f t="shared" si="5"/>
        <v>0</v>
      </c>
      <c r="G135" s="136"/>
      <c r="H135" s="136"/>
      <c r="I135" s="136"/>
      <c r="J135" s="137"/>
      <c r="K135" s="104"/>
    </row>
    <row r="136" spans="1:11" ht="30" customHeight="1" thickBot="1">
      <c r="A136" s="127"/>
      <c r="B136" s="128"/>
      <c r="C136" s="103"/>
      <c r="D136" s="147" t="s">
        <v>183</v>
      </c>
      <c r="E136" s="148" t="s">
        <v>2</v>
      </c>
      <c r="F136" s="229">
        <f t="shared" si="5"/>
        <v>-1.672273430841642E-15</v>
      </c>
      <c r="G136" s="149">
        <f>G78-G99-G127-G128-G130+G134-G135</f>
        <v>2.220446049250313E-16</v>
      </c>
      <c r="H136" s="149">
        <f>H78+H94-H99-H127-H128-H130+H134-H135</f>
        <v>0</v>
      </c>
      <c r="I136" s="149">
        <f>I78+I94-I99-I127-I128-I130+I134-I135</f>
        <v>4.0939474033052647E-16</v>
      </c>
      <c r="J136" s="230">
        <f>J78+J94-J99-J128-J130+J134-J135</f>
        <v>-2.3037127760972E-15</v>
      </c>
      <c r="K136" s="104"/>
    </row>
    <row r="137" spans="1:11" ht="18" customHeight="1" thickBot="1">
      <c r="A137" s="127"/>
      <c r="B137" s="128"/>
      <c r="C137" s="103"/>
      <c r="D137" s="282" t="s">
        <v>185</v>
      </c>
      <c r="E137" s="283"/>
      <c r="F137" s="283"/>
      <c r="G137" s="283"/>
      <c r="H137" s="283"/>
      <c r="I137" s="283"/>
      <c r="J137" s="284"/>
      <c r="K137" s="104"/>
    </row>
    <row r="138" spans="1:11" ht="30" customHeight="1">
      <c r="A138" s="127"/>
      <c r="B138" s="128"/>
      <c r="C138" s="103"/>
      <c r="D138" s="150" t="s">
        <v>138</v>
      </c>
      <c r="E138" s="151" t="s">
        <v>160</v>
      </c>
      <c r="F138" s="152">
        <f>SUM(G138:J138)</f>
        <v>24.004091081593923</v>
      </c>
      <c r="G138" s="136">
        <v>7.521519924098672</v>
      </c>
      <c r="H138" s="136"/>
      <c r="I138" s="136">
        <v>10.490125237191648</v>
      </c>
      <c r="J138" s="136">
        <v>5.992445920303603</v>
      </c>
      <c r="K138" s="104"/>
    </row>
    <row r="139" spans="1:11" ht="30" customHeight="1" thickBot="1">
      <c r="A139" s="127"/>
      <c r="B139" s="128"/>
      <c r="C139" s="103"/>
      <c r="D139" s="147" t="s">
        <v>137</v>
      </c>
      <c r="E139" s="153" t="s">
        <v>161</v>
      </c>
      <c r="F139" s="149">
        <f>SUM(G139:J139)</f>
        <v>55.42385392030361</v>
      </c>
      <c r="G139" s="239">
        <v>31.388648</v>
      </c>
      <c r="H139" s="239"/>
      <c r="I139" s="239">
        <v>18.04276</v>
      </c>
      <c r="J139" s="137">
        <v>5.992445920303603</v>
      </c>
      <c r="K139" s="104"/>
    </row>
    <row r="140" spans="1:11" ht="18" customHeight="1" thickBot="1">
      <c r="A140" s="127"/>
      <c r="B140" s="128"/>
      <c r="C140" s="103"/>
      <c r="D140" s="276" t="s">
        <v>205</v>
      </c>
      <c r="E140" s="277"/>
      <c r="F140" s="277"/>
      <c r="G140" s="277"/>
      <c r="H140" s="277"/>
      <c r="I140" s="277"/>
      <c r="J140" s="278"/>
      <c r="K140" s="104"/>
    </row>
    <row r="141" spans="1:11" ht="30" customHeight="1">
      <c r="A141" s="127"/>
      <c r="B141" s="128"/>
      <c r="C141" s="103"/>
      <c r="D141" s="140" t="s">
        <v>138</v>
      </c>
      <c r="E141" s="185" t="s">
        <v>15</v>
      </c>
      <c r="F141" s="143">
        <f>SUM(G141:J141)</f>
        <v>12411.8855</v>
      </c>
      <c r="G141" s="194">
        <f>SUM(G142,G150,G154)</f>
        <v>4819.37874</v>
      </c>
      <c r="H141" s="194">
        <f>SUM(H142,H150,H154)</f>
        <v>0</v>
      </c>
      <c r="I141" s="194">
        <f>SUM(I142,I150,I154)</f>
        <v>5281.23983</v>
      </c>
      <c r="J141" s="195">
        <f>SUM(J142,J150,J154)</f>
        <v>2311.26693</v>
      </c>
      <c r="K141" s="104"/>
    </row>
    <row r="142" spans="1:11" s="182" customFormat="1" ht="24" customHeight="1">
      <c r="A142" s="157"/>
      <c r="B142" s="129"/>
      <c r="C142" s="158"/>
      <c r="D142" s="111" t="s">
        <v>166</v>
      </c>
      <c r="E142" s="186" t="s">
        <v>206</v>
      </c>
      <c r="F142" s="134">
        <f>SUM(G142:J142)</f>
        <v>7066.46605</v>
      </c>
      <c r="G142" s="134">
        <f>SUM(G143:G149)</f>
        <v>665.02505</v>
      </c>
      <c r="H142" s="134">
        <f>SUM(H143:H149)</f>
        <v>0</v>
      </c>
      <c r="I142" s="134">
        <f>SUM(I143:I149)</f>
        <v>4090.1740700000005</v>
      </c>
      <c r="J142" s="135">
        <f>SUM(J143:J149)</f>
        <v>2311.26693</v>
      </c>
      <c r="K142" s="159"/>
    </row>
    <row r="143" spans="1:11" s="182" customFormat="1" ht="15" customHeight="1" hidden="1">
      <c r="A143" s="157"/>
      <c r="B143" s="129"/>
      <c r="C143" s="158"/>
      <c r="D143" s="164" t="s">
        <v>211</v>
      </c>
      <c r="E143" s="160"/>
      <c r="F143" s="160"/>
      <c r="G143" s="160"/>
      <c r="H143" s="160"/>
      <c r="I143" s="160"/>
      <c r="J143" s="165"/>
      <c r="K143" s="159"/>
    </row>
    <row r="144" spans="1:11" s="182" customFormat="1" ht="15" customHeight="1">
      <c r="A144" s="157"/>
      <c r="B144" s="129"/>
      <c r="C144" s="236" t="s">
        <v>817</v>
      </c>
      <c r="D144" s="111" t="s">
        <v>831</v>
      </c>
      <c r="E144" s="163" t="s">
        <v>737</v>
      </c>
      <c r="F144" s="132">
        <f>SUM(G144:J144)</f>
        <v>4873.64876</v>
      </c>
      <c r="G144" s="136">
        <v>665.02505</v>
      </c>
      <c r="H144" s="136"/>
      <c r="I144" s="136">
        <v>2377.9969300000002</v>
      </c>
      <c r="J144" s="137">
        <v>1830.62678</v>
      </c>
      <c r="K144" s="159"/>
    </row>
    <row r="145" spans="1:11" s="182" customFormat="1" ht="15" customHeight="1">
      <c r="A145" s="157"/>
      <c r="B145" s="129"/>
      <c r="C145" s="236" t="s">
        <v>817</v>
      </c>
      <c r="D145" s="111" t="s">
        <v>832</v>
      </c>
      <c r="E145" s="163" t="s">
        <v>362</v>
      </c>
      <c r="F145" s="132">
        <f>SUM(G145:J145)</f>
        <v>1494.23211</v>
      </c>
      <c r="G145" s="136"/>
      <c r="H145" s="136"/>
      <c r="I145" s="136">
        <v>1327.86023</v>
      </c>
      <c r="J145" s="137">
        <v>166.37188</v>
      </c>
      <c r="K145" s="159"/>
    </row>
    <row r="146" spans="1:11" s="182" customFormat="1" ht="15" customHeight="1">
      <c r="A146" s="157"/>
      <c r="B146" s="129"/>
      <c r="C146" s="236" t="s">
        <v>817</v>
      </c>
      <c r="D146" s="111" t="s">
        <v>833</v>
      </c>
      <c r="E146" s="163" t="s">
        <v>389</v>
      </c>
      <c r="F146" s="132">
        <f>SUM(G146:J146)</f>
        <v>128.0239</v>
      </c>
      <c r="G146" s="136"/>
      <c r="H146" s="136"/>
      <c r="I146" s="136"/>
      <c r="J146" s="137">
        <v>128.0239</v>
      </c>
      <c r="K146" s="159"/>
    </row>
    <row r="147" spans="1:11" s="182" customFormat="1" ht="15" customHeight="1">
      <c r="A147" s="157"/>
      <c r="B147" s="129"/>
      <c r="C147" s="236" t="s">
        <v>817</v>
      </c>
      <c r="D147" s="111" t="s">
        <v>834</v>
      </c>
      <c r="E147" s="163" t="s">
        <v>768</v>
      </c>
      <c r="F147" s="132">
        <f>SUM(G147:J147)</f>
        <v>570.56128</v>
      </c>
      <c r="G147" s="136"/>
      <c r="H147" s="136"/>
      <c r="I147" s="136">
        <v>384.31691</v>
      </c>
      <c r="J147" s="137">
        <v>186.24437</v>
      </c>
      <c r="K147" s="159"/>
    </row>
    <row r="148" spans="1:11" s="182" customFormat="1" ht="15" customHeight="1">
      <c r="A148" s="157"/>
      <c r="B148" s="129"/>
      <c r="C148" s="236" t="s">
        <v>817</v>
      </c>
      <c r="D148" s="111" t="s">
        <v>837</v>
      </c>
      <c r="E148" s="163" t="s">
        <v>399</v>
      </c>
      <c r="F148" s="132">
        <f>SUM(G148:J148)</f>
        <v>0</v>
      </c>
      <c r="G148" s="136"/>
      <c r="H148" s="136"/>
      <c r="I148" s="136">
        <v>0</v>
      </c>
      <c r="J148" s="137"/>
      <c r="K148" s="159"/>
    </row>
    <row r="149" spans="1:11" s="182" customFormat="1" ht="15" customHeight="1">
      <c r="A149" s="157"/>
      <c r="B149" s="129"/>
      <c r="C149" s="158"/>
      <c r="D149" s="166"/>
      <c r="E149" s="156" t="s">
        <v>197</v>
      </c>
      <c r="F149" s="162"/>
      <c r="G149" s="162"/>
      <c r="H149" s="162"/>
      <c r="I149" s="162"/>
      <c r="J149" s="167"/>
      <c r="K149" s="159"/>
    </row>
    <row r="150" spans="1:11" ht="24" customHeight="1">
      <c r="A150" s="128"/>
      <c r="B150" s="128"/>
      <c r="C150" s="103"/>
      <c r="D150" s="111" t="s">
        <v>167</v>
      </c>
      <c r="E150" s="186" t="s">
        <v>213</v>
      </c>
      <c r="F150" s="134">
        <f>SUM(G150:J150)</f>
        <v>5345.419449999999</v>
      </c>
      <c r="G150" s="134">
        <f>SUM(G151:G153)</f>
        <v>4154.35369</v>
      </c>
      <c r="H150" s="134">
        <f>SUM(H151:H153)</f>
        <v>0</v>
      </c>
      <c r="I150" s="134">
        <f>SUM(I151:I153)</f>
        <v>1191.06576</v>
      </c>
      <c r="J150" s="135">
        <f>SUM(J151:J153)</f>
        <v>0</v>
      </c>
      <c r="K150" s="104"/>
    </row>
    <row r="151" spans="1:11" s="182" customFormat="1" ht="15" customHeight="1" hidden="1">
      <c r="A151" s="157" t="s">
        <v>212</v>
      </c>
      <c r="B151" s="129"/>
      <c r="C151" s="158"/>
      <c r="D151" s="164" t="s">
        <v>189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>
      <c r="A152" s="157"/>
      <c r="B152" s="129"/>
      <c r="C152" s="236" t="s">
        <v>817</v>
      </c>
      <c r="D152" s="111" t="s">
        <v>818</v>
      </c>
      <c r="E152" s="163" t="s">
        <v>780</v>
      </c>
      <c r="F152" s="132">
        <f>SUM(G152:J152)</f>
        <v>5345.419449999999</v>
      </c>
      <c r="G152" s="136">
        <v>4154.35369</v>
      </c>
      <c r="H152" s="136"/>
      <c r="I152" s="136">
        <v>1191.06576</v>
      </c>
      <c r="J152" s="137"/>
      <c r="K152" s="159"/>
    </row>
    <row r="153" spans="1:11" s="182" customFormat="1" ht="15" customHeight="1">
      <c r="A153" s="157"/>
      <c r="B153" s="129"/>
      <c r="C153" s="158"/>
      <c r="D153" s="187"/>
      <c r="E153" s="156" t="s">
        <v>196</v>
      </c>
      <c r="F153" s="188"/>
      <c r="G153" s="188"/>
      <c r="H153" s="188"/>
      <c r="I153" s="188"/>
      <c r="J153" s="189"/>
      <c r="K153" s="159"/>
    </row>
    <row r="154" spans="1:11" s="182" customFormat="1" ht="24" customHeight="1">
      <c r="A154" s="157"/>
      <c r="B154" s="129"/>
      <c r="C154" s="158"/>
      <c r="D154" s="111" t="s">
        <v>168</v>
      </c>
      <c r="E154" s="186" t="s">
        <v>207</v>
      </c>
      <c r="F154" s="134">
        <f>SUM(G154:J154)</f>
        <v>0</v>
      </c>
      <c r="G154" s="134">
        <f>SUM(G155:G156)</f>
        <v>0</v>
      </c>
      <c r="H154" s="134">
        <f>SUM(H155:H156)</f>
        <v>0</v>
      </c>
      <c r="I154" s="134">
        <f>SUM(I155:I156)</f>
        <v>0</v>
      </c>
      <c r="J154" s="135">
        <f>SUM(J155:J156)</f>
        <v>0</v>
      </c>
      <c r="K154" s="159"/>
    </row>
    <row r="155" spans="1:11" s="182" customFormat="1" ht="15" customHeight="1" hidden="1">
      <c r="A155" s="157"/>
      <c r="B155" s="129"/>
      <c r="C155" s="158"/>
      <c r="D155" s="164" t="s">
        <v>190</v>
      </c>
      <c r="E155" s="160"/>
      <c r="F155" s="160"/>
      <c r="G155" s="160"/>
      <c r="H155" s="160"/>
      <c r="I155" s="160"/>
      <c r="J155" s="165"/>
      <c r="K155" s="159"/>
    </row>
    <row r="156" spans="1:11" s="182" customFormat="1" ht="15" customHeight="1" thickBot="1">
      <c r="A156" s="129"/>
      <c r="B156" s="129"/>
      <c r="C156" s="158"/>
      <c r="D156" s="190"/>
      <c r="E156" s="156" t="s">
        <v>210</v>
      </c>
      <c r="F156" s="191"/>
      <c r="G156" s="191"/>
      <c r="H156" s="191"/>
      <c r="I156" s="191"/>
      <c r="J156" s="192"/>
      <c r="K156" s="159"/>
    </row>
    <row r="157" spans="1:11" s="182" customFormat="1" ht="18" customHeight="1" thickBot="1">
      <c r="A157" s="129"/>
      <c r="B157" s="129"/>
      <c r="C157" s="158"/>
      <c r="D157" s="276" t="s">
        <v>208</v>
      </c>
      <c r="E157" s="277"/>
      <c r="F157" s="277"/>
      <c r="G157" s="277"/>
      <c r="H157" s="277"/>
      <c r="I157" s="277"/>
      <c r="J157" s="278"/>
      <c r="K157" s="159"/>
    </row>
    <row r="158" spans="1:11" s="182" customFormat="1" ht="24" customHeight="1">
      <c r="A158" s="129"/>
      <c r="B158" s="129"/>
      <c r="C158" s="158"/>
      <c r="D158" s="111" t="s">
        <v>138</v>
      </c>
      <c r="E158" s="154" t="s">
        <v>141</v>
      </c>
      <c r="F158" s="134">
        <f>SUM(G158:J158)</f>
        <v>0</v>
      </c>
      <c r="G158" s="132">
        <f>SUM(G159:G160)</f>
        <v>0</v>
      </c>
      <c r="H158" s="132">
        <f>SUM(H159:H160)</f>
        <v>0</v>
      </c>
      <c r="I158" s="132">
        <f>SUM(I159:I160)</f>
        <v>0</v>
      </c>
      <c r="J158" s="135">
        <f>SUM(J159:J160)</f>
        <v>0</v>
      </c>
      <c r="K158" s="159"/>
    </row>
    <row r="159" spans="1:11" s="182" customFormat="1" ht="15" customHeight="1" hidden="1">
      <c r="A159" s="157"/>
      <c r="B159" s="129"/>
      <c r="C159" s="158"/>
      <c r="D159" s="164" t="s">
        <v>194</v>
      </c>
      <c r="E159" s="160"/>
      <c r="F159" s="160"/>
      <c r="G159" s="160"/>
      <c r="H159" s="160"/>
      <c r="I159" s="160"/>
      <c r="J159" s="165"/>
      <c r="K159" s="159"/>
    </row>
    <row r="160" spans="1:11" s="182" customFormat="1" ht="15" customHeight="1" thickBot="1">
      <c r="A160" s="129"/>
      <c r="B160" s="129"/>
      <c r="C160" s="158"/>
      <c r="D160" s="187"/>
      <c r="E160" s="156" t="s">
        <v>237</v>
      </c>
      <c r="F160" s="188"/>
      <c r="G160" s="188"/>
      <c r="H160" s="188"/>
      <c r="I160" s="188"/>
      <c r="J160" s="189"/>
      <c r="K160" s="159"/>
    </row>
    <row r="161" spans="1:11" ht="18" customHeight="1" thickBot="1">
      <c r="A161" s="128"/>
      <c r="B161" s="178"/>
      <c r="C161" s="158"/>
      <c r="D161" s="276" t="s">
        <v>209</v>
      </c>
      <c r="E161" s="277"/>
      <c r="F161" s="277"/>
      <c r="G161" s="277"/>
      <c r="H161" s="277"/>
      <c r="I161" s="277"/>
      <c r="J161" s="278"/>
      <c r="K161" s="159"/>
    </row>
    <row r="162" spans="3:11" ht="30" customHeight="1">
      <c r="C162" s="158"/>
      <c r="D162" s="140" t="s">
        <v>138</v>
      </c>
      <c r="E162" s="193" t="s">
        <v>184</v>
      </c>
      <c r="F162" s="143">
        <f>SUM(G162:J162)</f>
        <v>12411.8855</v>
      </c>
      <c r="G162" s="142">
        <f>SUM(G163,G171,G175)</f>
        <v>4819.37874</v>
      </c>
      <c r="H162" s="142">
        <f>SUM(H163,H171,H175)</f>
        <v>0</v>
      </c>
      <c r="I162" s="142">
        <f>SUM(I163,I171,I175)</f>
        <v>5281.23983</v>
      </c>
      <c r="J162" s="184">
        <f>SUM(J163,J171,J175)</f>
        <v>2311.26693</v>
      </c>
      <c r="K162" s="159"/>
    </row>
    <row r="163" spans="3:11" ht="24" customHeight="1">
      <c r="C163" s="158"/>
      <c r="D163" s="111" t="s">
        <v>166</v>
      </c>
      <c r="E163" s="186" t="s">
        <v>206</v>
      </c>
      <c r="F163" s="134">
        <f>SUM(G163:J163)</f>
        <v>7066.46605</v>
      </c>
      <c r="G163" s="134">
        <f>SUM(G164:G170)</f>
        <v>665.02505</v>
      </c>
      <c r="H163" s="134">
        <f>SUM(H164:H170)</f>
        <v>0</v>
      </c>
      <c r="I163" s="134">
        <f>SUM(I164:I170)</f>
        <v>4090.1740700000005</v>
      </c>
      <c r="J163" s="135">
        <f>SUM(J164:J170)</f>
        <v>2311.26693</v>
      </c>
      <c r="K163" s="159"/>
    </row>
    <row r="164" spans="1:11" s="182" customFormat="1" ht="15" customHeight="1" hidden="1">
      <c r="A164" s="157"/>
      <c r="B164" s="129"/>
      <c r="C164" s="158"/>
      <c r="D164" s="164" t="s">
        <v>211</v>
      </c>
      <c r="E164" s="160"/>
      <c r="F164" s="160"/>
      <c r="G164" s="160"/>
      <c r="H164" s="160"/>
      <c r="I164" s="160"/>
      <c r="J164" s="165"/>
      <c r="K164" s="159"/>
    </row>
    <row r="165" spans="1:11" s="182" customFormat="1" ht="15" customHeight="1">
      <c r="A165" s="157"/>
      <c r="B165" s="129"/>
      <c r="C165" s="237" t="s">
        <v>817</v>
      </c>
      <c r="D165" s="111" t="s">
        <v>831</v>
      </c>
      <c r="E165" s="238" t="str">
        <f>IF('46 - передача'!$E$144="","",'46 - передача'!$E$144)</f>
        <v>АО "Газпром энергосбыт Тюмень"</v>
      </c>
      <c r="F165" s="132">
        <f>SUM(G165:J165)</f>
        <v>4873.64876</v>
      </c>
      <c r="G165" s="136">
        <v>665.02505</v>
      </c>
      <c r="H165" s="136"/>
      <c r="I165" s="136">
        <v>2377.9969300000002</v>
      </c>
      <c r="J165" s="136">
        <v>1830.62678</v>
      </c>
      <c r="K165" s="159"/>
    </row>
    <row r="166" spans="1:11" s="182" customFormat="1" ht="15" customHeight="1">
      <c r="A166" s="157"/>
      <c r="B166" s="129"/>
      <c r="C166" s="237" t="s">
        <v>817</v>
      </c>
      <c r="D166" s="111" t="s">
        <v>832</v>
      </c>
      <c r="E166" s="238" t="str">
        <f>IF('46 - передача'!$E$145="","",'46 - передача'!$E$145)</f>
        <v>АО "Энергосбытовая компания "Восток"</v>
      </c>
      <c r="F166" s="132">
        <f>SUM(G166:J166)</f>
        <v>1494.23211</v>
      </c>
      <c r="G166" s="136"/>
      <c r="H166" s="136"/>
      <c r="I166" s="136">
        <v>1327.86023</v>
      </c>
      <c r="J166" s="136">
        <v>166.37188</v>
      </c>
      <c r="K166" s="159"/>
    </row>
    <row r="167" spans="1:11" s="182" customFormat="1" ht="15" customHeight="1">
      <c r="A167" s="157"/>
      <c r="B167" s="129"/>
      <c r="C167" s="237" t="s">
        <v>817</v>
      </c>
      <c r="D167" s="111" t="s">
        <v>833</v>
      </c>
      <c r="E167" s="238" t="str">
        <f>IF('46 - передача'!$E$146="","",'46 - передача'!$E$146)</f>
        <v>ООО "МагнитЭнерго"</v>
      </c>
      <c r="F167" s="132">
        <f>SUM(G167:J167)</f>
        <v>128.0239</v>
      </c>
      <c r="G167" s="136"/>
      <c r="H167" s="136"/>
      <c r="I167" s="136"/>
      <c r="J167" s="136">
        <v>128.0239</v>
      </c>
      <c r="K167" s="159"/>
    </row>
    <row r="168" spans="1:11" s="182" customFormat="1" ht="15" customHeight="1">
      <c r="A168" s="157"/>
      <c r="B168" s="129"/>
      <c r="C168" s="237" t="s">
        <v>817</v>
      </c>
      <c r="D168" s="111" t="s">
        <v>834</v>
      </c>
      <c r="E168" s="238" t="str">
        <f>IF('46 - передача'!$E$147="","",'46 - передача'!$E$147)</f>
        <v>ООО "Энергокомплекс"</v>
      </c>
      <c r="F168" s="132">
        <f>SUM(G168:J168)</f>
        <v>570.56128</v>
      </c>
      <c r="G168" s="136"/>
      <c r="H168" s="136"/>
      <c r="I168" s="136">
        <v>384.31691</v>
      </c>
      <c r="J168" s="136">
        <v>186.24437</v>
      </c>
      <c r="K168" s="159"/>
    </row>
    <row r="169" spans="1:11" s="182" customFormat="1" ht="15" customHeight="1">
      <c r="A169" s="157"/>
      <c r="B169" s="129"/>
      <c r="C169" s="237" t="s">
        <v>817</v>
      </c>
      <c r="D169" s="111" t="s">
        <v>837</v>
      </c>
      <c r="E169" s="238" t="str">
        <f>IF('46 - передача'!$E$148="","",'46 - передача'!$E$148)</f>
        <v>ООО "РН-Энерго"</v>
      </c>
      <c r="F169" s="132">
        <f>SUM(G169:J169)</f>
        <v>0</v>
      </c>
      <c r="G169" s="136"/>
      <c r="H169" s="136"/>
      <c r="I169" s="136">
        <v>0</v>
      </c>
      <c r="J169" s="137"/>
      <c r="K169" s="159"/>
    </row>
    <row r="170" spans="3:11" ht="15" customHeight="1">
      <c r="C170" s="158"/>
      <c r="D170" s="166"/>
      <c r="E170" s="219" t="s">
        <v>197</v>
      </c>
      <c r="F170" s="162"/>
      <c r="G170" s="162"/>
      <c r="H170" s="162"/>
      <c r="I170" s="162"/>
      <c r="J170" s="167"/>
      <c r="K170" s="159"/>
    </row>
    <row r="171" spans="3:11" ht="24" customHeight="1">
      <c r="C171" s="158"/>
      <c r="D171" s="111" t="s">
        <v>167</v>
      </c>
      <c r="E171" s="186" t="s">
        <v>213</v>
      </c>
      <c r="F171" s="134">
        <f>SUM(G171:J171)</f>
        <v>5345.419449999999</v>
      </c>
      <c r="G171" s="134">
        <f>SUM(G172:G174)</f>
        <v>4154.35369</v>
      </c>
      <c r="H171" s="134">
        <f>SUM(H172:H174)</f>
        <v>0</v>
      </c>
      <c r="I171" s="134">
        <f>SUM(I172:I174)</f>
        <v>1191.06576</v>
      </c>
      <c r="J171" s="135">
        <f>SUM(J172:J174)</f>
        <v>0</v>
      </c>
      <c r="K171" s="159"/>
    </row>
    <row r="172" spans="1:11" s="182" customFormat="1" ht="15" customHeight="1" hidden="1">
      <c r="A172" s="157"/>
      <c r="B172" s="129"/>
      <c r="C172" s="158"/>
      <c r="D172" s="164" t="s">
        <v>189</v>
      </c>
      <c r="E172" s="160"/>
      <c r="F172" s="160"/>
      <c r="G172" s="160"/>
      <c r="H172" s="160"/>
      <c r="I172" s="160"/>
      <c r="J172" s="165"/>
      <c r="K172" s="159"/>
    </row>
    <row r="173" spans="1:11" s="182" customFormat="1" ht="15" customHeight="1">
      <c r="A173" s="157"/>
      <c r="B173" s="129"/>
      <c r="C173" s="237" t="s">
        <v>817</v>
      </c>
      <c r="D173" s="111" t="s">
        <v>818</v>
      </c>
      <c r="E173" s="238" t="str">
        <f>IF('46 - передача'!$E$152="","",'46 - передача'!$E$152)</f>
        <v>АО "Россети Тюмень"</v>
      </c>
      <c r="F173" s="132">
        <f>SUM(G173:J173)</f>
        <v>5345.419449999999</v>
      </c>
      <c r="G173" s="136">
        <v>4154.35369</v>
      </c>
      <c r="H173" s="136"/>
      <c r="I173" s="136">
        <v>1191.06576</v>
      </c>
      <c r="J173" s="136"/>
      <c r="K173" s="159"/>
    </row>
    <row r="174" spans="3:11" ht="15" customHeight="1">
      <c r="C174" s="158"/>
      <c r="D174" s="187"/>
      <c r="E174" s="219" t="s">
        <v>196</v>
      </c>
      <c r="F174" s="188"/>
      <c r="G174" s="188"/>
      <c r="H174" s="188"/>
      <c r="I174" s="188"/>
      <c r="J174" s="189"/>
      <c r="K174" s="159"/>
    </row>
    <row r="175" spans="3:11" ht="24" customHeight="1">
      <c r="C175" s="158"/>
      <c r="D175" s="111" t="s">
        <v>168</v>
      </c>
      <c r="E175" s="186" t="s">
        <v>207</v>
      </c>
      <c r="F175" s="134">
        <f>SUM(G175:J175)</f>
        <v>0</v>
      </c>
      <c r="G175" s="134">
        <f>SUM(G176:G177)</f>
        <v>0</v>
      </c>
      <c r="H175" s="134">
        <f>SUM(H176:H177)</f>
        <v>0</v>
      </c>
      <c r="I175" s="134">
        <f>SUM(I176:I177)</f>
        <v>0</v>
      </c>
      <c r="J175" s="135">
        <f>SUM(J176:J177)</f>
        <v>0</v>
      </c>
      <c r="K175" s="159"/>
    </row>
    <row r="176" spans="1:11" s="182" customFormat="1" ht="15" customHeight="1" hidden="1">
      <c r="A176" s="157"/>
      <c r="B176" s="129"/>
      <c r="C176" s="158"/>
      <c r="D176" s="164" t="s">
        <v>190</v>
      </c>
      <c r="E176" s="160"/>
      <c r="F176" s="160"/>
      <c r="G176" s="160"/>
      <c r="H176" s="160"/>
      <c r="I176" s="160"/>
      <c r="J176" s="165"/>
      <c r="K176" s="159"/>
    </row>
    <row r="177" spans="3:11" ht="15" customHeight="1">
      <c r="C177" s="158"/>
      <c r="D177" s="196"/>
      <c r="E177" s="219" t="s">
        <v>210</v>
      </c>
      <c r="F177" s="197"/>
      <c r="G177" s="197"/>
      <c r="H177" s="197"/>
      <c r="I177" s="197"/>
      <c r="J177" s="198"/>
      <c r="K177" s="159"/>
    </row>
    <row r="178" spans="1:11" ht="9" customHeight="1">
      <c r="A178" s="127"/>
      <c r="B178" s="128"/>
      <c r="C178" s="103"/>
      <c r="D178" s="215"/>
      <c r="E178" s="216"/>
      <c r="F178" s="217"/>
      <c r="G178" s="218"/>
      <c r="H178" s="218"/>
      <c r="I178" s="218"/>
      <c r="J178" s="221"/>
      <c r="K178" s="104"/>
    </row>
    <row r="179" spans="3:11" ht="30" customHeight="1">
      <c r="C179" s="158"/>
      <c r="D179" s="111" t="s">
        <v>137</v>
      </c>
      <c r="E179" s="154" t="s">
        <v>202</v>
      </c>
      <c r="F179" s="134">
        <f>SUM(G179:J179)</f>
        <v>0</v>
      </c>
      <c r="G179" s="134">
        <f>SUM(G180:G181)</f>
        <v>0</v>
      </c>
      <c r="H179" s="134">
        <f>SUM(H180:H181)</f>
        <v>0</v>
      </c>
      <c r="I179" s="134">
        <f>SUM(I180:I181)</f>
        <v>0</v>
      </c>
      <c r="J179" s="135">
        <f>SUM(J180:J181)</f>
        <v>0</v>
      </c>
      <c r="K179" s="159"/>
    </row>
    <row r="180" spans="1:11" s="182" customFormat="1" ht="15" customHeight="1" hidden="1">
      <c r="A180" s="157"/>
      <c r="B180" s="129"/>
      <c r="C180" s="158"/>
      <c r="D180" s="164" t="s">
        <v>201</v>
      </c>
      <c r="E180" s="160"/>
      <c r="F180" s="160"/>
      <c r="G180" s="160"/>
      <c r="H180" s="160"/>
      <c r="I180" s="160"/>
      <c r="J180" s="165"/>
      <c r="K180" s="159"/>
    </row>
    <row r="181" spans="3:11" ht="15" customHeight="1" thickBot="1">
      <c r="C181" s="158"/>
      <c r="D181" s="190"/>
      <c r="E181" s="222" t="s">
        <v>237</v>
      </c>
      <c r="F181" s="191"/>
      <c r="G181" s="191"/>
      <c r="H181" s="191"/>
      <c r="I181" s="191"/>
      <c r="J181" s="192"/>
      <c r="K181" s="159"/>
    </row>
    <row r="182" spans="3:11" ht="11.25">
      <c r="C182" s="204"/>
      <c r="D182" s="205"/>
      <c r="E182" s="206"/>
      <c r="F182" s="207"/>
      <c r="G182" s="207"/>
      <c r="H182" s="207"/>
      <c r="I182" s="207"/>
      <c r="J182" s="207"/>
      <c r="K182" s="208"/>
    </row>
  </sheetData>
  <sheetProtection password="FA9C" sheet="1" objects="1" scenarios="1" formatColumns="0" formatRows="0"/>
  <mergeCells count="7">
    <mergeCell ref="D157:J157"/>
    <mergeCell ref="D161:J161"/>
    <mergeCell ref="D9:J9"/>
    <mergeCell ref="D137:J137"/>
    <mergeCell ref="D140:J140"/>
    <mergeCell ref="D17:J17"/>
    <mergeCell ref="D77:J77"/>
  </mergeCells>
  <dataValidations count="5">
    <dataValidation type="decimal" allowBlank="1" showInputMessage="1" showErrorMessage="1" errorTitle="Внимание" error="Допускается ввод только действительных чисел!" sqref="J178 G138:J139 J129 G128:J128 G131:J132 G134:J135 J133 G19:J19 G33:J33 H35:J35 J37:J38 I36:J36 J69 J73 G79:J79 G68:J68 G71:J72 G74:J75 G93:J93 J98 G94 G95:J97 G173:J173 G110:J115 G22:J28 G42:J46 G165:J169 G102:J106 G144:J148 G152:J152 G65:J65 G125:J125 G50:J55 G82:J88">
      <formula1>-999999999999999000000000</formula1>
      <formula2>9.99999999999999E+23</formula2>
    </dataValidation>
    <dataValidation type="decimal" allowBlank="1" showInputMessage="1" showErrorMessage="1" sqref="G178:I178 G133:I133 G129:I129 I37:I38 H36:H38 G34:G38 G69:I69 G73:I73 G98:I9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2 E50:E55 E65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4:E148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6" location="'46 - передача'!A1" tooltip="Добавить сетевую компанию" display="Добавить сетевую компанию"/>
    <hyperlink ref="E59" location="'46 - передача'!A1" tooltip="Добавить генерирующую компанию" display="Добавить генерирующую компанию"/>
    <hyperlink ref="E149" location="'46 - передача'!A1" tooltip="Добавить сбытовую компанию" display="Добавить сбытовую компанию"/>
    <hyperlink ref="E153" location="'46 - передача'!A1" tooltip="Добавить сетевую компанию" display="Добавить сетевую компанию"/>
    <hyperlink ref="E156" location="'46 - передача'!A1" tooltip="Добавить другую организацию" display="Добавить другую организацию"/>
    <hyperlink ref="E160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2" location="'46 - передача'!A1" tooltip="Добавить другую организацию" display="Добавить другую организацию"/>
    <hyperlink ref="E66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46" location="'46 - передача'!$A$1" tooltip="Удалить" display="Удалить"/>
    <hyperlink ref="C147" location="'46 - передача'!$A$1" tooltip="Удалить" display="Удалить"/>
    <hyperlink ref="C152" location="'46 - передача'!$A$1" tooltip="Удалить" display="Удалить"/>
    <hyperlink ref="C27" location="'46 - передача'!$A$1" tooltip="Удалить" display="Удалить"/>
    <hyperlink ref="C46" location="'46 - передача'!$A$1" tooltip="Удалить" display="Удалить"/>
    <hyperlink ref="C148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65" location="'46 - передача'!$A$1" tooltip="Удалить" display="Удалить"/>
    <hyperlink ref="C55" location="'46 - передача'!$A$1" tooltip="Удалить" display="Удалить"/>
    <hyperlink ref="C2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2020-05-20T12:15:20Z</cp:lastPrinted>
  <dcterms:created xsi:type="dcterms:W3CDTF">2009-01-25T23:42:29Z</dcterms:created>
  <dcterms:modified xsi:type="dcterms:W3CDTF">2022-09-19T09:08:56Z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