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<sst xmlns="http://schemas.openxmlformats.org/spreadsheetml/2006/main" count="7894" uniqueCount="846">
  <si>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</si>
  <si>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</si>
  <si>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</si>
  <si>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</si>
  <si>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</si>
  <si>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</si>
  <si>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</si>
  <si>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</si>
  <si>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</si>
  <si>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</si>
  <si>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</si>
  <si>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</si>
  <si>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</si>
  <si>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</si>
  <si>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</si>
  <si>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</si>
  <si>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</si>
  <si>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</si>
  <si>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</si>
  <si>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</si>
  <si>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</si>
  <si>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</si>
  <si>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</si>
  <si>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</si>
  <si>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</si>
  <si>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</si>
  <si>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</si>
  <si>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</si>
  <si>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</si>
  <si>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</si>
  <si>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</si>
  <si>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</si>
  <si>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</si>
  <si>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</si>
  <si>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</si>
  <si>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</si>
  <si>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</si>
  <si>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</si>
  <si>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</si>
  <si>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</si>
  <si>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</si>
  <si>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</si>
  <si>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</si>
  <si>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</si>
  <si>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</si>
  <si>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</si>
  <si>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</si>
  <si>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</si>
  <si>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</si>
  <si>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</si>
  <si>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</si>
  <si>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</si>
  <si>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</si>
  <si>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</si>
  <si>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</si>
  <si>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</si>
  <si>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</si>
  <si>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</si>
  <si>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</si>
  <si>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</si>
  <si>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</si>
  <si>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</si>
  <si>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</si>
  <si>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</si>
  <si>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</si>
  <si>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</si>
  <si>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</si>
  <si>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</si>
  <si>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</si>
  <si>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</si>
  <si>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</si>
  <si>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</si>
  <si>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</si>
  <si>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</si>
  <si>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</si>
  <si>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</si>
  <si>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</si>
  <si>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</si>
  <si>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</si>
  <si>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</si>
  <si>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</si>
  <si>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</si>
  <si>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</si>
  <si>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</si>
  <si>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</si>
  <si>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</si>
  <si>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</si>
  <si>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</si>
  <si>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</si>
  <si>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</si>
  <si>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</si>
  <si>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</si>
  <si>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</si>
  <si>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</si>
  <si>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</si>
  <si>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</si>
  <si>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</si>
  <si>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</si>
  <si>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</si>
  <si>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</si>
  <si>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</si>
  <si>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</si>
  <si>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</si>
  <si>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</si>
  <si>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</si>
  <si>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</si>
  <si>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</si>
  <si>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</si>
  <si>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</si>
  <si>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</si>
  <si>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</si>
  <si>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</si>
  <si>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</si>
  <si>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</si>
  <si>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</si>
  <si>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</si>
  <si>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</si>
  <si>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</si>
  <si>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</si>
  <si>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</si>
  <si>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</si>
  <si>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</si>
  <si>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</si>
  <si>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</si>
  <si>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</si>
  <si>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</si>
  <si>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</si>
  <si>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</si>
  <si>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</si>
  <si>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</si>
  <si>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</si>
  <si>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</si>
  <si>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</si>
  <si>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</si>
  <si>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</si>
  <si>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</si>
  <si>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</si>
  <si>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</si>
  <si>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</si>
  <si>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</si>
  <si>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</si>
  <si>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</si>
  <si>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</si>
  <si>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</si>
  <si>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</si>
  <si>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</si>
  <si>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</si>
  <si>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</si>
  <si>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</si>
  <si>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</si>
  <si>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</si>
  <si>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</si>
  <si>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</si>
  <si>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</si>
  <si>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</si>
  <si>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</si>
  <si>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</si>
  <si>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</si>
  <si>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</si>
  <si>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</si>
  <si>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</si>
  <si>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</si>
  <si>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</si>
  <si>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</si>
  <si>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</si>
  <si>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</si>
  <si>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</si>
  <si>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</si>
  <si>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</si>
  <si>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</si>
  <si>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</si>
  <si>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</si>
  <si>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</si>
  <si>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</si>
  <si>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</si>
  <si>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</si>
  <si>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</si>
  <si>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</si>
  <si>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</si>
  <si>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</si>
  <si>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</si>
  <si>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</si>
  <si>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</si>
  <si>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</si>
  <si>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</si>
  <si>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</si>
  <si>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</si>
  <si>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</si>
  <si>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</si>
  <si>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</si>
  <si>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</si>
  <si>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</si>
  <si>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</si>
  <si>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</si>
  <si>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</si>
  <si>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</si>
  <si>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</si>
  <si>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</si>
  <si>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</si>
  <si>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</si>
  <si>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</si>
  <si>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</si>
  <si>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</si>
  <si>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</si>
  <si>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</si>
  <si>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</si>
  <si>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</si>
  <si>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</si>
  <si>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</si>
  <si>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</si>
  <si>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</si>
  <si>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</si>
  <si>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</si>
  <si>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</si>
  <si>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</si>
  <si>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</si>
  <si>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</si>
  <si>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</si>
  <si>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</si>
  <si>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</si>
  <si>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</si>
  <si>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</si>
  <si>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</si>
  <si>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</si>
  <si>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</si>
  <si>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</si>
  <si>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</si>
  <si>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</si>
  <si>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</si>
  <si>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</si>
  <si>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</si>
  <si>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</si>
  <si>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</si>
  <si>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</si>
  <si>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</si>
  <si>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</si>
  <si>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</si>
  <si>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</si>
  <si>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</si>
  <si>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</si>
  <si>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</si>
  <si>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</si>
  <si>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</si>
  <si>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</si>
  <si>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</si>
  <si>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</si>
  <si>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</si>
  <si>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</si>
  <si>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</si>
  <si>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</si>
  <si>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</si>
  <si>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</si>
  <si>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</si>
  <si>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</si>
  <si>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</si>
  <si>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</si>
  <si>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</si>
  <si>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</si>
  <si>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</si>
  <si>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</si>
  <si>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</si>
  <si>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</si>
  <si>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</si>
  <si>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</si>
  <si>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</si>
  <si>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</si>
  <si>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</si>
  <si>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</si>
  <si>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</si>
  <si>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</si>
  <si>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</si>
  <si>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</si>
  <si>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</si>
  <si>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</si>
  <si>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</si>
  <si>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</si>
  <si>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</si>
  <si>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</si>
  <si>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</si>
  <si>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</si>
  <si>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</si>
  <si>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</si>
  <si>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</si>
  <si>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</si>
  <si>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</si>
  <si>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</si>
  <si>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</si>
  <si>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</si>
  <si>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</si>
  <si>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</si>
  <si>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</si>
  <si>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</si>
  <si>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</si>
  <si>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</si>
  <si>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</si>
  <si>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</si>
  <si>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</si>
  <si>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</si>
  <si>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</si>
  <si>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</si>
  <si>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</si>
  <si>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</si>
  <si>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</si>
  <si>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</si>
  <si>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</si>
  <si>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</si>
  <si>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</si>
  <si>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</si>
  <si>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</si>
  <si>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</si>
  <si>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</si>
  <si>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</si>
  <si>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</si>
  <si>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</si>
  <si>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</si>
  <si>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</si>
  <si>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</si>
  <si>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</si>
  <si>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</si>
  <si>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</si>
  <si>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</si>
  <si>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</si>
  <si>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</si>
  <si>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</si>
  <si>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</si>
  <si>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</si>
  <si>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</si>
  <si>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</si>
  <si>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</si>
  <si>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</si>
  <si>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</si>
  <si>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</si>
  <si>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</si>
  <si>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</si>
  <si>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</si>
  <si>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</si>
  <si>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</si>
  <si>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</si>
  <si>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</si>
  <si>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</si>
  <si>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</si>
  <si>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</si>
  <si>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</si>
  <si>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</si>
  <si>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</si>
  <si>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</si>
  <si>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</si>
  <si>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</si>
  <si>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</si>
  <si>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</si>
  <si>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</si>
  <si>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</si>
  <si>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</si>
  <si>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</si>
  <si>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</si>
  <si>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</si>
  <si>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</si>
  <si>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</si>
  <si>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</si>
  <si>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</si>
  <si>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</si>
  <si>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</si>
  <si>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</si>
  <si>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</si>
  <si>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</si>
  <si>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</si>
  <si>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</si>
  <si>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</si>
  <si>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</si>
  <si>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</si>
  <si>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</si>
  <si>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</si>
  <si>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</si>
  <si>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</si>
  <si>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</si>
  <si>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</si>
  <si>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</si>
  <si>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</si>
  <si>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</si>
  <si>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</si>
  <si>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</si>
  <si>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</si>
  <si>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</si>
  <si>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</si>
  <si>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</si>
  <si>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</si>
  <si>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</si>
  <si>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</si>
  <si>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</si>
  <si>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</si>
  <si>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</si>
  <si>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</si>
  <si>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</si>
  <si>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</si>
  <si>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</si>
  <si>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</si>
  <si>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</si>
  <si>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</si>
  <si>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</si>
  <si>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</si>
  <si>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</si>
  <si>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</si>
  <si>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</si>
  <si>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</si>
  <si>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</si>
  <si>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</si>
  <si>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</si>
  <si>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</si>
  <si>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</si>
  <si>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</si>
  <si>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</si>
  <si>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</si>
  <si>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</si>
  <si>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</si>
  <si>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</si>
  <si>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</si>
  <si>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</si>
  <si>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</si>
  <si>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</si>
  <si>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</si>
  <si>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</si>
  <si>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</si>
  <si>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</si>
  <si>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</si>
  <si>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</si>
  <si>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</si>
  <si>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</si>
  <si>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</si>
  <si>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</si>
  <si>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</si>
  <si>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</si>
  <si>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</si>
  <si>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</si>
  <si>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</si>
  <si>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</si>
  <si>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</si>
  <si>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</si>
  <si>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</si>
  <si>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</si>
  <si>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</si>
  <si>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</si>
  <si>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</si>
  <si>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</si>
  <si>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</si>
  <si>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</si>
  <si>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</si>
  <si>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</si>
  <si>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</si>
  <si>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</si>
  <si>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</si>
  <si>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</si>
  <si>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</si>
  <si>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</si>
  <si>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</si>
  <si>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</si>
  <si>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</si>
  <si>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</si>
  <si>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</si>
  <si>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</si>
  <si>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</si>
  <si>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</si>
  <si>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</si>
  <si>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</si>
  <si>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</si>
  <si>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</si>
  <si>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</si>
  <si>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</si>
  <si>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</si>
  <si>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</si>
  <si>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</si>
  <si>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</si>
  <si>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</si>
  <si>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</si>
  <si>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</si>
  <si>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</si>
  <si>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</si>
  <si>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</si>
  <si>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</si>
  <si>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</si>
  <si>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</si>
  <si>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</si>
  <si>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</si>
  <si>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</si>
  <si>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</si>
  <si>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</si>
  <si>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</si>
  <si>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</si>
  <si>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</si>
  <si>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</si>
  <si>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</si>
  <si>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</si>
  <si>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</si>
  <si>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</si>
  <si>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</si>
  <si>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</si>
  <si>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</si>
  <si>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</si>
  <si>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</si>
  <si>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</si>
  <si>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</si>
  <si>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</si>
  <si>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</si>
  <si>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</si>
  <si>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</si>
  <si>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</si>
  <si>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</si>
  <si>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</si>
  <si>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</si>
  <si>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</si>
  <si>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</si>
  <si>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</si>
  <si>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</si>
  <si>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</si>
  <si>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</si>
  <si>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</si>
  <si>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</si>
  <si>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</si>
  <si>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</si>
  <si>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</si>
  <si>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</si>
  <si>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</si>
  <si>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</si>
  <si>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</si>
  <si>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</si>
  <si>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</si>
  <si>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</si>
  <si>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</si>
  <si>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</si>
  <si>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</si>
  <si>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</si>
  <si>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</si>
  <si>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</si>
  <si>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</si>
  <si>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</si>
  <si>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</si>
  <si>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</si>
  <si>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</si>
  <si>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</si>
  <si>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</si>
  <si>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</si>
  <si>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</si>
  <si>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</si>
  <si>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</si>
  <si>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</si>
  <si>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</si>
  <si>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</si>
  <si>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</si>
  <si>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</si>
  <si>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</si>
  <si>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</si>
  <si>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</si>
  <si>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</si>
  <si>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</si>
  <si>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</si>
  <si>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</si>
  <si>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</si>
  <si>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</si>
  <si>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</si>
  <si>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</si>
  <si>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</si>
  <si>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</si>
  <si>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</si>
  <si>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</si>
  <si>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</si>
  <si>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</si>
  <si>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</si>
  <si>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</si>
  <si>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</si>
  <si>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</si>
  <si>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</si>
  <si>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</si>
  <si>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</si>
  <si>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</si>
  <si>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</si>
  <si>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</si>
  <si>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</si>
  <si>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</si>
  <si>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</si>
  <si>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</si>
  <si>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</si>
  <si>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</si>
  <si>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</si>
  <si>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</si>
  <si>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</si>
  <si>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</si>
  <si>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</si>
  <si>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</si>
  <si>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</si>
  <si>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</si>
  <si>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</si>
  <si>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</si>
  <si>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</si>
  <si>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</si>
  <si>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</si>
  <si>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</si>
  <si>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</si>
  <si>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</si>
  <si>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</si>
  <si>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</si>
  <si>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</si>
  <si>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</si>
  <si>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</si>
  <si>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</si>
  <si>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</si>
  <si>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</si>
  <si>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</si>
  <si>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</si>
  <si>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</si>
  <si>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</si>
  <si>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</si>
  <si>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</si>
  <si>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</si>
  <si>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</si>
  <si>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</si>
  <si>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</si>
  <si>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</si>
  <si>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</si>
  <si>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</si>
  <si>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</si>
  <si>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</si>
  <si>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</si>
  <si>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</si>
  <si>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</si>
  <si>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</si>
  <si>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</si>
  <si>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</si>
  <si>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</si>
  <si>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</si>
  <si>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</si>
  <si>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</si>
  <si>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</si>
  <si>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</si>
  <si>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</si>
  <si>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</si>
  <si>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</si>
  <si>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</si>
  <si>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</si>
  <si>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</si>
  <si>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</si>
  <si>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</si>
  <si>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</si>
  <si>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</si>
  <si>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</si>
  <si>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</si>
  <si>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</si>
  <si>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</si>
  <si>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</si>
  <si>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</si>
  <si>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</si>
  <si>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</si>
  <si>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</si>
  <si>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</si>
  <si>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</si>
  <si>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</si>
  <si>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</si>
  <si>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</si>
  <si>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</si>
  <si>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</si>
  <si>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</si>
  <si>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</si>
  <si>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</si>
  <si>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</si>
  <si>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</si>
  <si>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</si>
  <si>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</si>
  <si>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</si>
  <si>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</si>
  <si>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</si>
  <si>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</si>
  <si>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</si>
  <si>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</si>
  <si>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</si>
  <si>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</si>
  <si>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</si>
  <si>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</si>
  <si>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</si>
  <si>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</si>
  <si>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</si>
  <si>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</si>
  <si>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</si>
  <si>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</si>
  <si>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</si>
  <si>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</si>
  <si>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</si>
  <si>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</si>
  <si>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</si>
  <si>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</si>
  <si>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</si>
  <si>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</si>
  <si>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</si>
  <si>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</si>
  <si>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</si>
  <si>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</si>
  <si>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</si>
  <si>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</si>
  <si>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</si>
  <si>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</si>
  <si>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</si>
  <si>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</si>
  <si>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</si>
  <si>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</si>
  <si>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</si>
  <si>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</si>
  <si>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</si>
  <si>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</si>
  <si>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</si>
  <si>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</si>
  <si>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</si>
  <si>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</si>
  <si>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</si>
  <si>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</si>
  <si>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</si>
  <si>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</si>
  <si>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</si>
  <si>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</si>
  <si>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</si>
  <si>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</si>
  <si>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</si>
  <si>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</si>
  <si>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</si>
  <si>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</si>
  <si>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</si>
  <si>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</si>
  <si>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</si>
  <si>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</si>
  <si>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</si>
  <si>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</si>
  <si>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</si>
  <si>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</si>
  <si>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</si>
  <si>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</si>
  <si>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</si>
  <si>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</si>
  <si>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</si>
  <si>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</si>
  <si>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</si>
  <si>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</si>
  <si>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</si>
  <si>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</si>
  <si>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</si>
  <si>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</si>
  <si>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</si>
  <si>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</si>
  <si>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</si>
  <si>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</si>
  <si>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</si>
  <si>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</si>
  <si>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</si>
  <si>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</si>
  <si>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</si>
  <si>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</si>
  <si>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</si>
  <si>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</si>
  <si>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</si>
  <si>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</si>
  <si>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</si>
  <si>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</si>
  <si>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</si>
  <si>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</si>
  <si>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</si>
  <si>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</si>
  <si>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</si>
  <si>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</si>
  <si>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</si>
  <si>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</si>
  <si>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</si>
  <si>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</si>
  <si>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</si>
  <si>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</si>
  <si>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</si>
  <si>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</si>
  <si>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</si>
  <si>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</si>
  <si>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</si>
  <si>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</si>
  <si>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</si>
  <si>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</si>
  <si>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</si>
  <si>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</si>
  <si>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</si>
  <si>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</si>
  <si>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</si>
  <si>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</si>
  <si>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</si>
  <si>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</si>
  <si>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</si>
  <si>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</si>
  <si>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</si>
  <si>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</si>
  <si>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</si>
  <si>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</si>
  <si>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</si>
  <si>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</si>
  <si>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</si>
  <si>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</si>
  <si>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</si>
  <si>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</si>
  <si>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</si>
  <si>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</si>
  <si>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</si>
  <si>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</si>
  <si>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</si>
  <si>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</si>
  <si>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</si>
  <si>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</si>
  <si>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</si>
  <si>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</si>
  <si>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</si>
  <si>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</si>
  <si>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</si>
  <si>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</si>
  <si>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</si>
  <si>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</si>
  <si>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</si>
  <si>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Зарипова Ирина Лябибовна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</si>
  <si>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</si>
  <si>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</si>
  <si>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</si>
  <si>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</si>
  <si>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</si>
  <si>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</si>
  <si>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</si>
  <si>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</si>
  <si>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</si>
  <si>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</si>
  <si>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</si>
  <si>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</si>
  <si>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</si>
  <si>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</si>
  <si>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</si>
  <si>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</si>
  <si>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</si>
  <si>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</si>
  <si>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</si>
  <si>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</si>
  <si>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</si>
  <si>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</si>
  <si>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</si>
  <si>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</si>
  <si>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</si>
  <si>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</si>
  <si>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</si>
  <si>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3.2.6</t>
  </si>
  <si>
    <t>Долгих Марина Сергеевна</t>
  </si>
  <si>
    <t>Ведущий инженер по реализации услуг</t>
  </si>
  <si>
    <t>8 (3452) 50-08-54 доб.102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</si>
</sst>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22" fillId="0" borderId="0" xfId="257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1" t="str">
        <f>"Версия "&amp;GetVersion()</f>
        <v>Версия 2.1.1</v>
      </c>
      <c r="P2" s="251"/>
      <c r="Q2" s="252"/>
    </row>
    <row r="3" spans="2:17" s="22" customFormat="1" ht="30.75" customHeight="1">
      <c r="B3" s="23"/>
      <c r="C3" s="253" t="s">
        <v>35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0" t="s">
        <v>121</v>
      </c>
      <c r="D26" s="240"/>
      <c r="E26" s="247" t="s">
        <v>258</v>
      </c>
      <c r="F26" s="250"/>
      <c r="G26" s="250"/>
      <c r="H26" s="250"/>
      <c r="I26" s="250"/>
      <c r="J26" s="250"/>
      <c r="K26" s="250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0" t="s">
        <v>122</v>
      </c>
      <c r="D27" s="240"/>
      <c r="E27" s="247" t="s">
        <v>701</v>
      </c>
      <c r="F27" s="250"/>
      <c r="G27" s="250"/>
      <c r="H27" s="250"/>
      <c r="I27" s="250"/>
      <c r="J27" s="250"/>
      <c r="K27" s="250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0" t="s">
        <v>30</v>
      </c>
      <c r="D28" s="240"/>
      <c r="E28" s="249" t="s">
        <v>812</v>
      </c>
      <c r="F28" s="250"/>
      <c r="G28" s="250"/>
      <c r="H28" s="250"/>
      <c r="I28" s="250"/>
      <c r="J28" s="250"/>
      <c r="K28" s="250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0" t="s">
        <v>123</v>
      </c>
      <c r="D29" s="240"/>
      <c r="E29" s="246" t="s">
        <v>259</v>
      </c>
      <c r="F29" s="243"/>
      <c r="G29" s="243"/>
      <c r="H29" s="243"/>
      <c r="I29" s="243"/>
      <c r="J29" s="243"/>
      <c r="K29" s="247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0" t="s">
        <v>124</v>
      </c>
      <c r="D30" s="240"/>
      <c r="E30" s="243" t="s">
        <v>125</v>
      </c>
      <c r="F30" s="243"/>
      <c r="G30" s="243"/>
      <c r="H30" s="243"/>
      <c r="I30" s="243"/>
      <c r="J30" s="243"/>
      <c r="K30" s="247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0" t="s">
        <v>121</v>
      </c>
      <c r="D33" s="240"/>
      <c r="E33" s="247"/>
      <c r="F33" s="242"/>
      <c r="G33" s="242"/>
      <c r="H33" s="242"/>
      <c r="I33" s="242"/>
      <c r="J33" s="242"/>
      <c r="K33" s="242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0" t="s">
        <v>122</v>
      </c>
      <c r="D34" s="240"/>
      <c r="E34" s="241"/>
      <c r="F34" s="242"/>
      <c r="G34" s="242"/>
      <c r="H34" s="242"/>
      <c r="I34" s="242"/>
      <c r="J34" s="242"/>
      <c r="K34" s="242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0" t="s">
        <v>30</v>
      </c>
      <c r="D35" s="240"/>
      <c r="E35" s="244"/>
      <c r="F35" s="245"/>
      <c r="G35" s="245"/>
      <c r="H35" s="245"/>
      <c r="I35" s="245"/>
      <c r="J35" s="245"/>
      <c r="K35" s="24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0" t="s">
        <v>123</v>
      </c>
      <c r="D36" s="240"/>
      <c r="E36" s="246"/>
      <c r="F36" s="243"/>
      <c r="G36" s="243"/>
      <c r="H36" s="243"/>
      <c r="I36" s="243"/>
      <c r="J36" s="243"/>
      <c r="K36" s="247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0" t="s">
        <v>124</v>
      </c>
      <c r="D37" s="240"/>
      <c r="E37" s="243"/>
      <c r="F37" s="243"/>
      <c r="G37" s="243"/>
      <c r="H37" s="243"/>
      <c r="I37" s="243"/>
      <c r="J37" s="243"/>
      <c r="K37" s="243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4">
      <selection activeCell="L27" sqref="L27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56" t="str">
        <f>version</f>
        <v>Версия 2.1.1</v>
      </c>
      <c r="H3" s="257"/>
      <c r="M3" s="50" t="s">
        <v>127</v>
      </c>
      <c r="N3" s="1">
        <f>N2-1</f>
        <v>2021</v>
      </c>
    </row>
    <row r="4" spans="4:14" ht="30" customHeight="1">
      <c r="D4" s="55"/>
      <c r="E4" s="258" t="s">
        <v>188</v>
      </c>
      <c r="F4" s="259"/>
      <c r="G4" s="260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3" t="s">
        <v>110</v>
      </c>
      <c r="G6" s="26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9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5" t="s">
        <v>700</v>
      </c>
      <c r="G10" s="26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67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6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7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1" t="s">
        <v>22</v>
      </c>
      <c r="F19" s="262"/>
      <c r="G19" s="40" t="s">
        <v>813</v>
      </c>
      <c r="H19" s="56"/>
    </row>
    <row r="20" spans="1:8" ht="30" customHeight="1">
      <c r="A20" s="62"/>
      <c r="D20" s="55"/>
      <c r="E20" s="274" t="s">
        <v>23</v>
      </c>
      <c r="F20" s="275"/>
      <c r="G20" s="40" t="s">
        <v>813</v>
      </c>
      <c r="H20" s="56"/>
    </row>
    <row r="21" spans="1:8" ht="21" customHeight="1">
      <c r="A21" s="62"/>
      <c r="D21" s="55"/>
      <c r="E21" s="268" t="s">
        <v>24</v>
      </c>
      <c r="F21" s="63" t="s">
        <v>25</v>
      </c>
      <c r="G21" s="41" t="s">
        <v>840</v>
      </c>
      <c r="H21" s="56"/>
    </row>
    <row r="22" spans="1:8" ht="21" customHeight="1">
      <c r="A22" s="62"/>
      <c r="D22" s="55"/>
      <c r="E22" s="268"/>
      <c r="F22" s="63" t="s">
        <v>26</v>
      </c>
      <c r="G22" s="41" t="s">
        <v>841</v>
      </c>
      <c r="H22" s="56"/>
    </row>
    <row r="23" spans="1:8" ht="21" customHeight="1">
      <c r="A23" s="62"/>
      <c r="D23" s="55"/>
      <c r="E23" s="268" t="s">
        <v>27</v>
      </c>
      <c r="F23" s="63" t="s">
        <v>25</v>
      </c>
      <c r="G23" s="41" t="s">
        <v>814</v>
      </c>
      <c r="H23" s="56"/>
    </row>
    <row r="24" spans="1:8" ht="21" customHeight="1">
      <c r="A24" s="62"/>
      <c r="D24" s="55"/>
      <c r="E24" s="268"/>
      <c r="F24" s="63" t="s">
        <v>26</v>
      </c>
      <c r="G24" s="41" t="s">
        <v>815</v>
      </c>
      <c r="H24" s="56"/>
    </row>
    <row r="25" spans="1:8" ht="21" customHeight="1">
      <c r="A25" s="62"/>
      <c r="B25" s="9"/>
      <c r="D25" s="10"/>
      <c r="E25" s="272" t="s">
        <v>28</v>
      </c>
      <c r="F25" s="11" t="s">
        <v>25</v>
      </c>
      <c r="G25" s="42" t="s">
        <v>843</v>
      </c>
      <c r="H25" s="12"/>
    </row>
    <row r="26" spans="1:8" ht="21" customHeight="1">
      <c r="A26" s="62"/>
      <c r="B26" s="9"/>
      <c r="D26" s="10"/>
      <c r="E26" s="272"/>
      <c r="F26" s="11" t="s">
        <v>29</v>
      </c>
      <c r="G26" s="42" t="s">
        <v>844</v>
      </c>
      <c r="H26" s="12"/>
    </row>
    <row r="27" spans="1:8" ht="21" customHeight="1">
      <c r="A27" s="62"/>
      <c r="B27" s="9"/>
      <c r="D27" s="10"/>
      <c r="E27" s="272"/>
      <c r="F27" s="11" t="s">
        <v>26</v>
      </c>
      <c r="G27" s="42" t="s">
        <v>845</v>
      </c>
      <c r="H27" s="12"/>
    </row>
    <row r="28" spans="1:8" ht="21" customHeight="1" thickBot="1">
      <c r="A28" s="62"/>
      <c r="B28" s="9"/>
      <c r="D28" s="10"/>
      <c r="E28" s="273"/>
      <c r="F28" s="39" t="s">
        <v>30</v>
      </c>
      <c r="G28" s="43" t="s">
        <v>816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6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188" sqref="E188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6347.509</v>
      </c>
      <c r="G18" s="143">
        <f>SUM(G19,G20,G29,G32)</f>
        <v>3793.477</v>
      </c>
      <c r="H18" s="143">
        <f>SUM(H19,H20,H29,H32)</f>
        <v>0</v>
      </c>
      <c r="I18" s="143">
        <f>SUM(I19,I20,I29,I32)</f>
        <v>2554.032</v>
      </c>
      <c r="J18" s="184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6347.509</v>
      </c>
      <c r="G20" s="132">
        <f>SUM(G21:G28)</f>
        <v>3793.477</v>
      </c>
      <c r="H20" s="132">
        <f>SUM(H21:H28)</f>
        <v>0</v>
      </c>
      <c r="I20" s="132">
        <f>SUM(I21:I28)</f>
        <v>2554.032</v>
      </c>
      <c r="J20" s="135">
        <f>SUM(J21:J28)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817</v>
      </c>
      <c r="D22" s="111" t="s">
        <v>818</v>
      </c>
      <c r="E22" s="163" t="s">
        <v>780</v>
      </c>
      <c r="F22" s="132">
        <f aca="true" t="shared" si="0" ref="F22:F27">SUM(G22:J22)</f>
        <v>4525.1140000000005</v>
      </c>
      <c r="G22" s="136">
        <v>3612.112</v>
      </c>
      <c r="H22" s="136"/>
      <c r="I22" s="136">
        <v>913.0020000000001</v>
      </c>
      <c r="J22" s="137"/>
      <c r="K22" s="159"/>
    </row>
    <row r="23" spans="1:11" s="182" customFormat="1" ht="15" customHeight="1">
      <c r="A23" s="157"/>
      <c r="B23" s="129"/>
      <c r="C23" s="236" t="s">
        <v>817</v>
      </c>
      <c r="D23" s="111" t="s">
        <v>819</v>
      </c>
      <c r="E23" s="163" t="s">
        <v>595</v>
      </c>
      <c r="F23" s="132">
        <f t="shared" si="0"/>
        <v>103.68</v>
      </c>
      <c r="G23" s="136"/>
      <c r="H23" s="136"/>
      <c r="I23" s="136">
        <v>103.68</v>
      </c>
      <c r="J23" s="137"/>
      <c r="K23" s="159"/>
    </row>
    <row r="24" spans="1:11" s="182" customFormat="1" ht="15" customHeight="1">
      <c r="A24" s="157"/>
      <c r="B24" s="129"/>
      <c r="C24" s="236" t="s">
        <v>817</v>
      </c>
      <c r="D24" s="111" t="s">
        <v>820</v>
      </c>
      <c r="E24" s="163" t="s">
        <v>506</v>
      </c>
      <c r="F24" s="132">
        <f t="shared" si="0"/>
        <v>197.892</v>
      </c>
      <c r="G24" s="136"/>
      <c r="H24" s="136"/>
      <c r="I24" s="136">
        <v>197.892</v>
      </c>
      <c r="J24" s="137"/>
      <c r="K24" s="159"/>
    </row>
    <row r="25" spans="1:11" s="182" customFormat="1" ht="15" customHeight="1">
      <c r="A25" s="157"/>
      <c r="B25" s="129"/>
      <c r="C25" s="236" t="s">
        <v>817</v>
      </c>
      <c r="D25" s="111" t="s">
        <v>821</v>
      </c>
      <c r="E25" s="163" t="s">
        <v>628</v>
      </c>
      <c r="F25" s="132">
        <f t="shared" si="0"/>
        <v>327.365</v>
      </c>
      <c r="G25" s="136">
        <v>181.365</v>
      </c>
      <c r="H25" s="136"/>
      <c r="I25" s="136">
        <v>146</v>
      </c>
      <c r="J25" s="137"/>
      <c r="K25" s="159"/>
    </row>
    <row r="26" spans="1:11" s="182" customFormat="1" ht="15" customHeight="1">
      <c r="A26" s="157"/>
      <c r="B26" s="129"/>
      <c r="C26" s="236" t="s">
        <v>817</v>
      </c>
      <c r="D26" s="111" t="s">
        <v>822</v>
      </c>
      <c r="E26" s="163" t="s">
        <v>717</v>
      </c>
      <c r="F26" s="132">
        <f t="shared" si="0"/>
        <v>1068.96</v>
      </c>
      <c r="G26" s="136"/>
      <c r="H26" s="136"/>
      <c r="I26" s="136">
        <v>1068.96</v>
      </c>
      <c r="J26" s="137"/>
      <c r="K26" s="159"/>
    </row>
    <row r="27" spans="1:11" s="182" customFormat="1" ht="15" customHeight="1">
      <c r="A27" s="157"/>
      <c r="B27" s="129"/>
      <c r="C27" s="236" t="s">
        <v>817</v>
      </c>
      <c r="D27" s="111" t="s">
        <v>835</v>
      </c>
      <c r="E27" s="163" t="s">
        <v>601</v>
      </c>
      <c r="F27" s="132">
        <f t="shared" si="0"/>
        <v>124.498</v>
      </c>
      <c r="G27" s="136"/>
      <c r="H27" s="136"/>
      <c r="I27" s="136">
        <v>124.498</v>
      </c>
      <c r="J27" s="137"/>
      <c r="K27" s="159"/>
    </row>
    <row r="28" spans="1:11" s="182" customFormat="1" ht="15" customHeight="1">
      <c r="A28" s="157"/>
      <c r="B28" s="129"/>
      <c r="C28" s="158"/>
      <c r="D28" s="166"/>
      <c r="E28" s="156" t="s">
        <v>196</v>
      </c>
      <c r="F28" s="162"/>
      <c r="G28" s="162"/>
      <c r="H28" s="162"/>
      <c r="I28" s="162"/>
      <c r="J28" s="167"/>
      <c r="K28" s="15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132">
        <f>SUM(G29:J29)</f>
        <v>0</v>
      </c>
      <c r="G29" s="132">
        <f>SUM(G30:G31)</f>
        <v>0</v>
      </c>
      <c r="H29" s="132">
        <f>SUM(H30:H31)</f>
        <v>0</v>
      </c>
      <c r="I29" s="132">
        <f>SUM(I30:I31)</f>
        <v>0</v>
      </c>
      <c r="J29" s="135">
        <f>SUM(J30:J31)</f>
        <v>0</v>
      </c>
      <c r="K29" s="104"/>
    </row>
    <row r="30" spans="1:11" s="182" customFormat="1" ht="15" customHeight="1" hidden="1">
      <c r="A30" s="157"/>
      <c r="B30" s="129"/>
      <c r="C30" s="158"/>
      <c r="D30" s="164" t="s">
        <v>190</v>
      </c>
      <c r="E30" s="160"/>
      <c r="F30" s="160"/>
      <c r="G30" s="160"/>
      <c r="H30" s="160"/>
      <c r="I30" s="160"/>
      <c r="J30" s="165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5574.358</v>
      </c>
      <c r="G33" s="133"/>
      <c r="H33" s="134">
        <f>H34</f>
        <v>0</v>
      </c>
      <c r="I33" s="134">
        <f>I34+I35</f>
        <v>2577.639</v>
      </c>
      <c r="J33" s="135">
        <f>J34+J35+J36</f>
        <v>2996.719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2577.639</v>
      </c>
      <c r="G34" s="133"/>
      <c r="H34" s="136"/>
      <c r="I34" s="136">
        <v>2577.639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2996.719</v>
      </c>
      <c r="G36" s="138"/>
      <c r="H36" s="138"/>
      <c r="I36" s="138"/>
      <c r="J36" s="139">
        <v>2996.719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5414.874000000001</v>
      </c>
      <c r="G38" s="134">
        <f>SUM(G39,G47,G56,G59,G62)</f>
        <v>364.776</v>
      </c>
      <c r="H38" s="134">
        <f>SUM(H39,H47,H56,H59,H62)</f>
        <v>0</v>
      </c>
      <c r="I38" s="134">
        <f>SUM(I39,I47,I56,I59,I62)</f>
        <v>2114.981</v>
      </c>
      <c r="J38" s="135">
        <f>SUM(J39,J47,J56,J59,J62)</f>
        <v>2935.1170000000006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4522.9400000000005</v>
      </c>
      <c r="G39" s="132">
        <f>SUM(G40:G46)</f>
        <v>364.776</v>
      </c>
      <c r="H39" s="132">
        <f>SUM(H40:H46)</f>
        <v>0</v>
      </c>
      <c r="I39" s="132">
        <f>SUM(I40:I46)</f>
        <v>1223.047</v>
      </c>
      <c r="J39" s="135">
        <f>SUM(J40:J46)</f>
        <v>2935.1170000000006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6" t="s">
        <v>817</v>
      </c>
      <c r="D41" s="111" t="s">
        <v>823</v>
      </c>
      <c r="E41" s="163" t="s">
        <v>737</v>
      </c>
      <c r="F41" s="132">
        <f>SUM(G41:J41)</f>
        <v>3597.2020000000007</v>
      </c>
      <c r="G41" s="136">
        <v>364.776</v>
      </c>
      <c r="H41" s="136"/>
      <c r="I41" s="136">
        <v>644.046</v>
      </c>
      <c r="J41" s="137">
        <v>2588.3800000000006</v>
      </c>
      <c r="K41" s="159"/>
    </row>
    <row r="42" spans="1:11" s="182" customFormat="1" ht="15" customHeight="1">
      <c r="A42" s="157"/>
      <c r="B42" s="129"/>
      <c r="C42" s="236" t="s">
        <v>817</v>
      </c>
      <c r="D42" s="111" t="s">
        <v>824</v>
      </c>
      <c r="E42" s="163" t="s">
        <v>389</v>
      </c>
      <c r="F42" s="132">
        <f>SUM(G42:J42)</f>
        <v>49.489000000000004</v>
      </c>
      <c r="G42" s="136"/>
      <c r="H42" s="136"/>
      <c r="I42" s="136"/>
      <c r="J42" s="137">
        <v>49.489000000000004</v>
      </c>
      <c r="K42" s="159"/>
    </row>
    <row r="43" spans="1:11" s="182" customFormat="1" ht="15" customHeight="1">
      <c r="A43" s="157"/>
      <c r="B43" s="129"/>
      <c r="C43" s="236" t="s">
        <v>817</v>
      </c>
      <c r="D43" s="111" t="s">
        <v>825</v>
      </c>
      <c r="E43" s="163" t="s">
        <v>768</v>
      </c>
      <c r="F43" s="132">
        <f>SUM(G43:J43)</f>
        <v>207.11599999999999</v>
      </c>
      <c r="G43" s="136"/>
      <c r="H43" s="136"/>
      <c r="I43" s="136">
        <v>122.631</v>
      </c>
      <c r="J43" s="137">
        <v>84.485</v>
      </c>
      <c r="K43" s="159"/>
    </row>
    <row r="44" spans="1:11" s="182" customFormat="1" ht="15" customHeight="1">
      <c r="A44" s="157"/>
      <c r="B44" s="129"/>
      <c r="C44" s="236" t="s">
        <v>817</v>
      </c>
      <c r="D44" s="111" t="s">
        <v>826</v>
      </c>
      <c r="E44" s="163" t="s">
        <v>362</v>
      </c>
      <c r="F44" s="132">
        <f>SUM(G44:J44)</f>
        <v>669.1310000000001</v>
      </c>
      <c r="G44" s="136"/>
      <c r="H44" s="136"/>
      <c r="I44" s="136">
        <v>456.36800000000005</v>
      </c>
      <c r="J44" s="137">
        <v>212.763</v>
      </c>
      <c r="K44" s="159"/>
    </row>
    <row r="45" spans="1:11" s="182" customFormat="1" ht="15" customHeight="1">
      <c r="A45" s="157"/>
      <c r="B45" s="129"/>
      <c r="C45" s="236" t="s">
        <v>817</v>
      </c>
      <c r="D45" s="111" t="s">
        <v>836</v>
      </c>
      <c r="E45" s="163" t="s">
        <v>399</v>
      </c>
      <c r="F45" s="132">
        <f>SUM(G45:J45)</f>
        <v>0.002</v>
      </c>
      <c r="G45" s="136"/>
      <c r="H45" s="136"/>
      <c r="I45" s="136">
        <v>0.002</v>
      </c>
      <c r="J45" s="137"/>
      <c r="K45" s="159"/>
    </row>
    <row r="46" spans="1:11" s="182" customFormat="1" ht="15" customHeight="1">
      <c r="A46" s="157"/>
      <c r="B46" s="129"/>
      <c r="C46" s="158"/>
      <c r="D46" s="166"/>
      <c r="E46" s="156" t="s">
        <v>197</v>
      </c>
      <c r="F46" s="162"/>
      <c r="G46" s="162"/>
      <c r="H46" s="162"/>
      <c r="I46" s="162"/>
      <c r="J46" s="167"/>
      <c r="K46" s="15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132">
        <f>SUM(G47:J47)</f>
        <v>891.9340000000001</v>
      </c>
      <c r="G47" s="132">
        <f>SUM(G48:G55)</f>
        <v>0</v>
      </c>
      <c r="H47" s="132">
        <f>SUM(H48:H55)</f>
        <v>0</v>
      </c>
      <c r="I47" s="132">
        <f>SUM(I48:I55)</f>
        <v>891.9340000000001</v>
      </c>
      <c r="J47" s="135">
        <f>SUM(J48:J55)</f>
        <v>0</v>
      </c>
      <c r="K47" s="104"/>
    </row>
    <row r="48" spans="1:11" s="182" customFormat="1" ht="15" customHeight="1" hidden="1">
      <c r="A48" s="157"/>
      <c r="B48" s="129"/>
      <c r="C48" s="158"/>
      <c r="D48" s="164" t="s">
        <v>192</v>
      </c>
      <c r="E48" s="160"/>
      <c r="F48" s="160"/>
      <c r="G48" s="160"/>
      <c r="H48" s="160"/>
      <c r="I48" s="160"/>
      <c r="J48" s="165"/>
      <c r="K48" s="159"/>
    </row>
    <row r="49" spans="1:11" s="182" customFormat="1" ht="15" customHeight="1">
      <c r="A49" s="157"/>
      <c r="B49" s="129"/>
      <c r="C49" s="236" t="s">
        <v>817</v>
      </c>
      <c r="D49" s="111" t="s">
        <v>827</v>
      </c>
      <c r="E49" s="163" t="s">
        <v>565</v>
      </c>
      <c r="F49" s="132">
        <f aca="true" t="shared" si="1" ref="F49:F54">SUM(G49:J49)</f>
        <v>55.896</v>
      </c>
      <c r="G49" s="136"/>
      <c r="H49" s="136"/>
      <c r="I49" s="136">
        <v>55.896</v>
      </c>
      <c r="J49" s="137"/>
      <c r="K49" s="159"/>
    </row>
    <row r="50" spans="1:11" s="182" customFormat="1" ht="15" customHeight="1">
      <c r="A50" s="157"/>
      <c r="B50" s="129"/>
      <c r="C50" s="236" t="s">
        <v>817</v>
      </c>
      <c r="D50" s="111" t="s">
        <v>828</v>
      </c>
      <c r="E50" s="163" t="s">
        <v>601</v>
      </c>
      <c r="F50" s="132">
        <f t="shared" si="1"/>
        <v>5.968</v>
      </c>
      <c r="G50" s="136"/>
      <c r="H50" s="136"/>
      <c r="I50" s="136">
        <v>5.968</v>
      </c>
      <c r="J50" s="137"/>
      <c r="K50" s="159"/>
    </row>
    <row r="51" spans="1:11" s="182" customFormat="1" ht="15" customHeight="1">
      <c r="A51" s="157"/>
      <c r="B51" s="129"/>
      <c r="C51" s="236" t="s">
        <v>817</v>
      </c>
      <c r="D51" s="111" t="s">
        <v>829</v>
      </c>
      <c r="E51" s="163" t="s">
        <v>467</v>
      </c>
      <c r="F51" s="132">
        <f t="shared" si="1"/>
        <v>11.338</v>
      </c>
      <c r="G51" s="136"/>
      <c r="H51" s="136"/>
      <c r="I51" s="136">
        <v>11.338</v>
      </c>
      <c r="J51" s="137"/>
      <c r="K51" s="159"/>
    </row>
    <row r="52" spans="1:11" s="182" customFormat="1" ht="15" customHeight="1">
      <c r="A52" s="157"/>
      <c r="B52" s="129"/>
      <c r="C52" s="236" t="s">
        <v>817</v>
      </c>
      <c r="D52" s="111" t="s">
        <v>830</v>
      </c>
      <c r="E52" s="163" t="s">
        <v>717</v>
      </c>
      <c r="F52" s="132">
        <f t="shared" si="1"/>
        <v>671.3710000000001</v>
      </c>
      <c r="G52" s="136"/>
      <c r="H52" s="136"/>
      <c r="I52" s="136">
        <v>671.3710000000001</v>
      </c>
      <c r="J52" s="137"/>
      <c r="K52" s="159"/>
    </row>
    <row r="53" spans="1:11" s="182" customFormat="1" ht="15" customHeight="1">
      <c r="A53" s="157"/>
      <c r="B53" s="129"/>
      <c r="C53" s="236" t="s">
        <v>817</v>
      </c>
      <c r="D53" s="111" t="s">
        <v>838</v>
      </c>
      <c r="E53" s="163" t="s">
        <v>780</v>
      </c>
      <c r="F53" s="132">
        <f t="shared" si="1"/>
        <v>55.001</v>
      </c>
      <c r="G53" s="136"/>
      <c r="H53" s="136"/>
      <c r="I53" s="136">
        <v>55.001</v>
      </c>
      <c r="J53" s="137"/>
      <c r="K53" s="159"/>
    </row>
    <row r="54" spans="1:11" s="182" customFormat="1" ht="15" customHeight="1">
      <c r="A54" s="157"/>
      <c r="B54" s="129"/>
      <c r="C54" s="236" t="s">
        <v>817</v>
      </c>
      <c r="D54" s="111" t="s">
        <v>842</v>
      </c>
      <c r="E54" s="163" t="s">
        <v>789</v>
      </c>
      <c r="F54" s="132">
        <f t="shared" si="1"/>
        <v>92.36</v>
      </c>
      <c r="G54" s="136"/>
      <c r="H54" s="136"/>
      <c r="I54" s="136">
        <v>92.36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SUM(G63:G65)</f>
        <v>0</v>
      </c>
      <c r="H62" s="132">
        <f>SUM(H63:H65)</f>
        <v>0</v>
      </c>
      <c r="I62" s="132">
        <f>SUM(I63:I65)</f>
        <v>0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817</v>
      </c>
      <c r="D64" s="111" t="s">
        <v>839</v>
      </c>
      <c r="E64" s="163" t="s">
        <v>717</v>
      </c>
      <c r="F64" s="132">
        <f>SUM(G64:J64)</f>
        <v>0</v>
      </c>
      <c r="G64" s="136"/>
      <c r="H64" s="136"/>
      <c r="I64" s="136"/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5574.358</v>
      </c>
      <c r="G66" s="134">
        <f>SUM(G34:J34)</f>
        <v>2577.639</v>
      </c>
      <c r="H66" s="134">
        <f>SUM(G35:J35)</f>
        <v>0</v>
      </c>
      <c r="I66" s="134">
        <f>SUM(G36:J36)</f>
        <v>2996.719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932.6349999999999</v>
      </c>
      <c r="G69" s="134">
        <f>SUM(G70:G71)</f>
        <v>851.0619999999999</v>
      </c>
      <c r="H69" s="134">
        <f>SUM(H70:H71)</f>
        <v>0</v>
      </c>
      <c r="I69" s="134">
        <f>SUM(I70:I71)</f>
        <v>19.971000000000004</v>
      </c>
      <c r="J69" s="135">
        <f>SUM(J70:J71)</f>
        <v>61.602000000000004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932.6349999999999</v>
      </c>
      <c r="G71" s="136">
        <v>851.0619999999999</v>
      </c>
      <c r="H71" s="136"/>
      <c r="I71" s="136">
        <v>19.971000000000004</v>
      </c>
      <c r="J71" s="137">
        <v>61.602000000000004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-5.968558980384842E-13</v>
      </c>
      <c r="G75" s="227">
        <f>G18-G38-G66-G67-G69+G73-G74</f>
        <v>0</v>
      </c>
      <c r="H75" s="227">
        <f>H18+H33-H38-H66-H67-H69+H73-H74</f>
        <v>0</v>
      </c>
      <c r="I75" s="227">
        <f>I18+I33-I38-I66-I67-I69+I73-I74</f>
        <v>0</v>
      </c>
      <c r="J75" s="228">
        <f>J18+J33-J38-J67-J69+J73-J74</f>
        <v>-5.968558980384842E-13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12.044609108159392</v>
      </c>
      <c r="G77" s="143">
        <f>SUM(G78,G79,G88,G91)</f>
        <v>7.198248576850094</v>
      </c>
      <c r="H77" s="143">
        <f>SUM(H78,H79,H88,H91)</f>
        <v>0</v>
      </c>
      <c r="I77" s="143">
        <f>SUM(I78,I79,I88,I91)</f>
        <v>4.846360531309298</v>
      </c>
      <c r="J77" s="184">
        <f>SUM(J78,J79,J88,J91)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12.044609108159392</v>
      </c>
      <c r="G79" s="132">
        <f>SUM(G80:G87)</f>
        <v>7.198248576850094</v>
      </c>
      <c r="H79" s="132">
        <f>SUM(H80:H87)</f>
        <v>0</v>
      </c>
      <c r="I79" s="132">
        <f>SUM(I80:I87)</f>
        <v>4.846360531309298</v>
      </c>
      <c r="J79" s="135">
        <f>SUM(J80:J87)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817</v>
      </c>
      <c r="D81" s="111" t="s">
        <v>818</v>
      </c>
      <c r="E81" s="238" t="str">
        <f>IF('46 - передача'!$E$22="","",'46 - передача'!$E$22)</f>
        <v>АО "Россети Тюмень"</v>
      </c>
      <c r="F81" s="132">
        <f aca="true" t="shared" si="3" ref="F81:F86">SUM(G81:J81)</f>
        <v>8.586554079696395</v>
      </c>
      <c r="G81" s="136">
        <v>6.854102466793169</v>
      </c>
      <c r="H81" s="136"/>
      <c r="I81" s="136">
        <v>1.732451612903226</v>
      </c>
      <c r="J81" s="136"/>
      <c r="K81" s="159"/>
    </row>
    <row r="82" spans="1:11" s="182" customFormat="1" ht="15" customHeight="1">
      <c r="A82" s="157"/>
      <c r="B82" s="129"/>
      <c r="C82" s="237" t="s">
        <v>817</v>
      </c>
      <c r="D82" s="111" t="s">
        <v>819</v>
      </c>
      <c r="E82" s="238" t="str">
        <f>IF('46 - передача'!$E$23="","",'46 - передача'!$E$23)</f>
        <v>ООО "Транзит-Электро-Тюмень"</v>
      </c>
      <c r="F82" s="132">
        <f t="shared" si="3"/>
        <v>0.19673624288425048</v>
      </c>
      <c r="G82" s="136"/>
      <c r="H82" s="136"/>
      <c r="I82" s="136">
        <v>0.19673624288425048</v>
      </c>
      <c r="J82" s="136"/>
      <c r="K82" s="159"/>
    </row>
    <row r="83" spans="1:11" s="182" customFormat="1" ht="15" customHeight="1">
      <c r="A83" s="157"/>
      <c r="B83" s="129"/>
      <c r="C83" s="237" t="s">
        <v>817</v>
      </c>
      <c r="D83" s="111" t="s">
        <v>820</v>
      </c>
      <c r="E83" s="238" t="str">
        <f>IF('46 - передача'!$E$24="","",'46 - передача'!$E$24)</f>
        <v>ООО "Агентство Интеллект-Сервис"</v>
      </c>
      <c r="F83" s="132">
        <f t="shared" si="3"/>
        <v>0.3755066413662239</v>
      </c>
      <c r="G83" s="136"/>
      <c r="H83" s="136"/>
      <c r="I83" s="136">
        <v>0.3755066413662239</v>
      </c>
      <c r="J83" s="136"/>
      <c r="K83" s="159"/>
    </row>
    <row r="84" spans="1:11" s="182" customFormat="1" ht="15" customHeight="1">
      <c r="A84" s="157"/>
      <c r="B84" s="129"/>
      <c r="C84" s="237" t="s">
        <v>817</v>
      </c>
      <c r="D84" s="111" t="s">
        <v>821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3"/>
        <v>0.6211859582542695</v>
      </c>
      <c r="G84" s="136">
        <v>0.344146110056926</v>
      </c>
      <c r="H84" s="136"/>
      <c r="I84" s="136">
        <v>0.27703984819734345</v>
      </c>
      <c r="J84" s="136"/>
      <c r="K84" s="159"/>
    </row>
    <row r="85" spans="1:11" s="182" customFormat="1" ht="15" customHeight="1">
      <c r="A85" s="157"/>
      <c r="B85" s="129"/>
      <c r="C85" s="237" t="s">
        <v>817</v>
      </c>
      <c r="D85" s="111" t="s">
        <v>822</v>
      </c>
      <c r="E85" s="238" t="str">
        <f>IF('46 - передача'!$E$26="","",'46 - передача'!$E$26)</f>
        <v>АО "СУЭНКО"</v>
      </c>
      <c r="F85" s="132">
        <f t="shared" si="3"/>
        <v>2.0283870967741935</v>
      </c>
      <c r="G85" s="136"/>
      <c r="H85" s="136"/>
      <c r="I85" s="136">
        <v>2.0283870967741935</v>
      </c>
      <c r="J85" s="136"/>
      <c r="K85" s="159"/>
    </row>
    <row r="86" spans="1:11" s="182" customFormat="1" ht="15" customHeight="1">
      <c r="A86" s="157"/>
      <c r="B86" s="129"/>
      <c r="C86" s="237" t="s">
        <v>817</v>
      </c>
      <c r="D86" s="111" t="s">
        <v>835</v>
      </c>
      <c r="E86" s="238" t="str">
        <f>IF('46 - передача'!$E$27="","",'46 - передача'!$E$27)</f>
        <v>ООО "Элтранс"</v>
      </c>
      <c r="F86" s="132">
        <f t="shared" si="3"/>
        <v>0.23623908918406072</v>
      </c>
      <c r="G86" s="136"/>
      <c r="H86" s="136"/>
      <c r="I86" s="136">
        <v>0.23623908918406072</v>
      </c>
      <c r="J86" s="136"/>
      <c r="K86" s="159"/>
    </row>
    <row r="87" spans="1:11" s="182" customFormat="1" ht="15" customHeight="1">
      <c r="A87" s="157"/>
      <c r="B87" s="129"/>
      <c r="C87" s="158"/>
      <c r="D87" s="166"/>
      <c r="E87" s="219" t="s">
        <v>196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168</v>
      </c>
      <c r="E88" s="94" t="s">
        <v>146</v>
      </c>
      <c r="F88" s="132">
        <f>SUM(G88:J88)</f>
        <v>0</v>
      </c>
      <c r="G88" s="132">
        <f>SUM(G89:G90)</f>
        <v>0</v>
      </c>
      <c r="H88" s="132">
        <f>SUM(H89:H90)</f>
        <v>0</v>
      </c>
      <c r="I88" s="132">
        <f>SUM(I89:I90)</f>
        <v>0</v>
      </c>
      <c r="J88" s="135">
        <f>SUM(J89:J90)</f>
        <v>0</v>
      </c>
      <c r="K88" s="104"/>
    </row>
    <row r="89" spans="1:11" s="182" customFormat="1" ht="15" customHeight="1" hidden="1">
      <c r="A89" s="157"/>
      <c r="B89" s="129"/>
      <c r="C89" s="158"/>
      <c r="D89" s="164" t="s">
        <v>190</v>
      </c>
      <c r="E89" s="160"/>
      <c r="F89" s="160"/>
      <c r="G89" s="160"/>
      <c r="H89" s="160"/>
      <c r="I89" s="160"/>
      <c r="J89" s="165"/>
      <c r="K89" s="159"/>
    </row>
    <row r="90" spans="1:11" s="182" customFormat="1" ht="15" customHeight="1">
      <c r="A90" s="157"/>
      <c r="B90" s="129"/>
      <c r="C90" s="158"/>
      <c r="D90" s="166"/>
      <c r="E90" s="219" t="s">
        <v>195</v>
      </c>
      <c r="F90" s="162"/>
      <c r="G90" s="162"/>
      <c r="H90" s="162"/>
      <c r="I90" s="162"/>
      <c r="J90" s="167"/>
      <c r="K90" s="159"/>
    </row>
    <row r="91" spans="1:11" ht="24" customHeight="1">
      <c r="A91" s="127"/>
      <c r="B91" s="128"/>
      <c r="C91" s="103"/>
      <c r="D91" s="111" t="s">
        <v>249</v>
      </c>
      <c r="E91" s="94" t="s">
        <v>250</v>
      </c>
      <c r="F91" s="132">
        <f>SUM(G91:J91)</f>
        <v>0</v>
      </c>
      <c r="G91" s="136"/>
      <c r="H91" s="136"/>
      <c r="I91" s="136"/>
      <c r="J91" s="137"/>
      <c r="K91" s="104"/>
    </row>
    <row r="92" spans="1:11" ht="30" customHeight="1">
      <c r="A92" s="127"/>
      <c r="B92" s="128"/>
      <c r="C92" s="103"/>
      <c r="D92" s="111" t="s">
        <v>137</v>
      </c>
      <c r="E92" s="95" t="s">
        <v>147</v>
      </c>
      <c r="F92" s="132">
        <f>SUM(H92:J92)</f>
        <v>10.577529411764704</v>
      </c>
      <c r="G92" s="155"/>
      <c r="H92" s="134">
        <f>H93</f>
        <v>0</v>
      </c>
      <c r="I92" s="134">
        <f>I93+I94</f>
        <v>4.8911555977229595</v>
      </c>
      <c r="J92" s="135">
        <f>J93+J94+J95</f>
        <v>5.686373814041746</v>
      </c>
      <c r="K92" s="104"/>
    </row>
    <row r="93" spans="1:11" ht="24" customHeight="1">
      <c r="A93" s="127"/>
      <c r="B93" s="128"/>
      <c r="C93" s="103"/>
      <c r="D93" s="111" t="s">
        <v>169</v>
      </c>
      <c r="E93" s="94" t="s">
        <v>0</v>
      </c>
      <c r="F93" s="132">
        <f>SUM(H93:J93)</f>
        <v>4.8911555977229595</v>
      </c>
      <c r="G93" s="155"/>
      <c r="H93" s="136"/>
      <c r="I93" s="136">
        <v>4.8911555977229595</v>
      </c>
      <c r="J93" s="137"/>
      <c r="K93" s="104"/>
    </row>
    <row r="94" spans="1:11" ht="24" customHeight="1">
      <c r="A94" s="127"/>
      <c r="B94" s="128"/>
      <c r="C94" s="103"/>
      <c r="D94" s="111" t="s">
        <v>170</v>
      </c>
      <c r="E94" s="94" t="s">
        <v>164</v>
      </c>
      <c r="F94" s="132">
        <f>SUM(I94:J94)</f>
        <v>0</v>
      </c>
      <c r="G94" s="155"/>
      <c r="H94" s="155"/>
      <c r="I94" s="136"/>
      <c r="J94" s="137"/>
      <c r="K94" s="104"/>
    </row>
    <row r="95" spans="1:11" ht="24" customHeight="1">
      <c r="A95" s="127"/>
      <c r="B95" s="128"/>
      <c r="C95" s="103"/>
      <c r="D95" s="111" t="s">
        <v>171</v>
      </c>
      <c r="E95" s="94" t="s">
        <v>165</v>
      </c>
      <c r="F95" s="132">
        <f>SUM(J95)</f>
        <v>5.686373814041746</v>
      </c>
      <c r="G95" s="155"/>
      <c r="H95" s="155"/>
      <c r="I95" s="155"/>
      <c r="J95" s="137">
        <v>5.686373814041746</v>
      </c>
      <c r="K95" s="104"/>
    </row>
    <row r="96" spans="1:11" ht="9" customHeight="1">
      <c r="A96" s="127"/>
      <c r="B96" s="128"/>
      <c r="C96" s="103"/>
      <c r="D96" s="215"/>
      <c r="E96" s="216"/>
      <c r="F96" s="217"/>
      <c r="G96" s="218"/>
      <c r="H96" s="218"/>
      <c r="I96" s="218"/>
      <c r="J96" s="221"/>
      <c r="K96" s="104"/>
    </row>
    <row r="97" spans="1:11" ht="30" customHeight="1">
      <c r="A97" s="127"/>
      <c r="B97" s="128"/>
      <c r="C97" s="103"/>
      <c r="D97" s="111" t="s">
        <v>172</v>
      </c>
      <c r="E97" s="95" t="s">
        <v>148</v>
      </c>
      <c r="F97" s="132">
        <f>SUM(G97:J97)</f>
        <v>10.274903225806451</v>
      </c>
      <c r="G97" s="134">
        <f>SUM(G98,G106,G115,G118,G121)</f>
        <v>0.6921745730550284</v>
      </c>
      <c r="H97" s="134">
        <f>SUM(H98,H106,H115,H118,H121)</f>
        <v>0</v>
      </c>
      <c r="I97" s="134">
        <f>SUM(I98,I106,I115,I118,I121)</f>
        <v>4.013246679316888</v>
      </c>
      <c r="J97" s="135">
        <f>SUM(J98,J106,J115,J118,J121)</f>
        <v>5.569481973434535</v>
      </c>
      <c r="K97" s="104"/>
    </row>
    <row r="98" spans="1:11" ht="24" customHeight="1">
      <c r="A98" s="127"/>
      <c r="B98" s="128"/>
      <c r="C98" s="103"/>
      <c r="D98" s="111" t="s">
        <v>173</v>
      </c>
      <c r="E98" s="94" t="s">
        <v>238</v>
      </c>
      <c r="F98" s="132">
        <f>SUM(G98:J98)</f>
        <v>8.582428842504743</v>
      </c>
      <c r="G98" s="132">
        <f>SUM(G99:G105)</f>
        <v>0.6921745730550284</v>
      </c>
      <c r="H98" s="132">
        <f>SUM(H99:H105)</f>
        <v>0</v>
      </c>
      <c r="I98" s="132">
        <f>SUM(I99:I105)</f>
        <v>2.32077229601518</v>
      </c>
      <c r="J98" s="135">
        <f>SUM(J99:J105)</f>
        <v>5.569481973434535</v>
      </c>
      <c r="K98" s="104"/>
    </row>
    <row r="99" spans="1:11" s="182" customFormat="1" ht="15" customHeight="1" hidden="1">
      <c r="A99" s="157"/>
      <c r="B99" s="129"/>
      <c r="C99" s="158"/>
      <c r="D99" s="164" t="s">
        <v>191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7" t="s">
        <v>817</v>
      </c>
      <c r="D100" s="111" t="s">
        <v>823</v>
      </c>
      <c r="E100" s="238" t="str">
        <f>IF('46 - передача'!$E$41="","",'46 - передача'!$E$41)</f>
        <v>АО "Газпром энергосбыт Тюмень"</v>
      </c>
      <c r="F100" s="132">
        <f>SUM(G100:J100)</f>
        <v>6.825810246679318</v>
      </c>
      <c r="G100" s="136">
        <v>0.6921745730550284</v>
      </c>
      <c r="H100" s="136"/>
      <c r="I100" s="136">
        <v>1.2220986717267552</v>
      </c>
      <c r="J100" s="136">
        <v>4.911537001897534</v>
      </c>
      <c r="K100" s="159"/>
    </row>
    <row r="101" spans="1:11" s="182" customFormat="1" ht="15" customHeight="1">
      <c r="A101" s="157"/>
      <c r="B101" s="129"/>
      <c r="C101" s="237" t="s">
        <v>817</v>
      </c>
      <c r="D101" s="111" t="s">
        <v>824</v>
      </c>
      <c r="E101" s="238" t="str">
        <f>IF('46 - передача'!$E$42="","",'46 - передача'!$E$42)</f>
        <v>ООО "МагнитЭнерго"</v>
      </c>
      <c r="F101" s="132">
        <f>SUM(G101:J101)</f>
        <v>0.09390702087286529</v>
      </c>
      <c r="G101" s="136"/>
      <c r="H101" s="136"/>
      <c r="I101" s="136"/>
      <c r="J101" s="136">
        <v>0.09390702087286529</v>
      </c>
      <c r="K101" s="159"/>
    </row>
    <row r="102" spans="1:11" s="182" customFormat="1" ht="15" customHeight="1">
      <c r="A102" s="157"/>
      <c r="B102" s="129"/>
      <c r="C102" s="237" t="s">
        <v>817</v>
      </c>
      <c r="D102" s="111" t="s">
        <v>825</v>
      </c>
      <c r="E102" s="238" t="str">
        <f>IF('46 - передача'!$E$43="","",'46 - передача'!$E$43)</f>
        <v>ООО "Энергокомплекс"</v>
      </c>
      <c r="F102" s="132">
        <f>SUM(G102:J102)</f>
        <v>0.39300948766603416</v>
      </c>
      <c r="G102" s="136"/>
      <c r="H102" s="136"/>
      <c r="I102" s="136">
        <v>0.23269639468690703</v>
      </c>
      <c r="J102" s="136">
        <v>0.16031309297912713</v>
      </c>
      <c r="K102" s="159"/>
    </row>
    <row r="103" spans="1:11" s="182" customFormat="1" ht="15" customHeight="1">
      <c r="A103" s="157"/>
      <c r="B103" s="129"/>
      <c r="C103" s="237" t="s">
        <v>817</v>
      </c>
      <c r="D103" s="111" t="s">
        <v>826</v>
      </c>
      <c r="E103" s="238" t="str">
        <f>IF('46 - передача'!$E$44="","",'46 - передача'!$E$44)</f>
        <v>АО "Энергосбытовая компания "Восток"</v>
      </c>
      <c r="F103" s="132">
        <f>SUM(G103:J103)</f>
        <v>1.2696982922201139</v>
      </c>
      <c r="G103" s="136"/>
      <c r="H103" s="136"/>
      <c r="I103" s="136">
        <v>0.8659734345351044</v>
      </c>
      <c r="J103" s="136">
        <v>0.4037248576850095</v>
      </c>
      <c r="K103" s="159"/>
    </row>
    <row r="104" spans="1:11" s="182" customFormat="1" ht="15" customHeight="1">
      <c r="A104" s="157"/>
      <c r="B104" s="129"/>
      <c r="C104" s="237" t="s">
        <v>817</v>
      </c>
      <c r="D104" s="111" t="s">
        <v>836</v>
      </c>
      <c r="E104" s="238" t="str">
        <f>IF('46 - передача'!$E$45="","",'46 - передача'!$E$45)</f>
        <v>ООО "РН-Энерго"</v>
      </c>
      <c r="F104" s="132">
        <f>SUM(G104:J104)</f>
        <v>3.795066413662239E-06</v>
      </c>
      <c r="G104" s="136"/>
      <c r="H104" s="136"/>
      <c r="I104" s="136">
        <v>3.795066413662239E-06</v>
      </c>
      <c r="J104" s="137"/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197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174</v>
      </c>
      <c r="E106" s="94" t="s">
        <v>149</v>
      </c>
      <c r="F106" s="132">
        <f>SUM(G106:J106)</f>
        <v>1.692474383301708</v>
      </c>
      <c r="G106" s="132">
        <f>SUM(G107:G114)</f>
        <v>0</v>
      </c>
      <c r="H106" s="132">
        <f>SUM(H107:H114)</f>
        <v>0</v>
      </c>
      <c r="I106" s="132">
        <f>SUM(I107:I114)</f>
        <v>1.692474383301708</v>
      </c>
      <c r="J106" s="135">
        <f>SUM(J107:J114)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192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237" t="s">
        <v>817</v>
      </c>
      <c r="D108" s="111" t="s">
        <v>827</v>
      </c>
      <c r="E108" s="238" t="str">
        <f>IF('46 - передача'!$E$49="","",'46 - передача'!$E$49)</f>
        <v>ООО "Ремэнергостройсервис"</v>
      </c>
      <c r="F108" s="132">
        <f aca="true" t="shared" si="4" ref="F108:F113">SUM(G108:J108)</f>
        <v>0.10606451612903227</v>
      </c>
      <c r="G108" s="136"/>
      <c r="H108" s="136"/>
      <c r="I108" s="136">
        <v>0.10606451612903227</v>
      </c>
      <c r="J108" s="136"/>
      <c r="K108" s="159"/>
    </row>
    <row r="109" spans="1:11" s="182" customFormat="1" ht="15" customHeight="1">
      <c r="A109" s="157"/>
      <c r="B109" s="129"/>
      <c r="C109" s="237" t="s">
        <v>817</v>
      </c>
      <c r="D109" s="111" t="s">
        <v>828</v>
      </c>
      <c r="E109" s="238" t="str">
        <f>IF('46 - передача'!$E$50="","",'46 - передача'!$E$50)</f>
        <v>ООО "Элтранс"</v>
      </c>
      <c r="F109" s="132">
        <f t="shared" si="4"/>
        <v>0.011324478178368121</v>
      </c>
      <c r="G109" s="136"/>
      <c r="H109" s="136"/>
      <c r="I109" s="136">
        <v>0.011324478178368121</v>
      </c>
      <c r="J109" s="136"/>
      <c r="K109" s="159"/>
    </row>
    <row r="110" spans="1:11" s="182" customFormat="1" ht="15" customHeight="1">
      <c r="A110" s="157"/>
      <c r="B110" s="129"/>
      <c r="C110" s="237" t="s">
        <v>817</v>
      </c>
      <c r="D110" s="111" t="s">
        <v>829</v>
      </c>
      <c r="E110" s="238" t="str">
        <f>IF('46 - передача'!$E$51="","",'46 - передача'!$E$51)</f>
        <v>ЗАО "НадымЭнергоСбыт"</v>
      </c>
      <c r="F110" s="132">
        <f t="shared" si="4"/>
        <v>0.02151423149905123</v>
      </c>
      <c r="G110" s="136"/>
      <c r="H110" s="136"/>
      <c r="I110" s="136">
        <v>0.02151423149905123</v>
      </c>
      <c r="J110" s="136"/>
      <c r="K110" s="159"/>
    </row>
    <row r="111" spans="1:11" s="182" customFormat="1" ht="15" customHeight="1">
      <c r="A111" s="157"/>
      <c r="B111" s="129"/>
      <c r="C111" s="237" t="s">
        <v>817</v>
      </c>
      <c r="D111" s="111" t="s">
        <v>830</v>
      </c>
      <c r="E111" s="238" t="str">
        <f>IF('46 - передача'!$E$52="","",'46 - передача'!$E$52)</f>
        <v>АО "СУЭНКО"</v>
      </c>
      <c r="F111" s="132">
        <f t="shared" si="4"/>
        <v>1.2739487666034157</v>
      </c>
      <c r="G111" s="136"/>
      <c r="H111" s="136"/>
      <c r="I111" s="136">
        <v>1.2739487666034157</v>
      </c>
      <c r="J111" s="137"/>
      <c r="K111" s="159"/>
    </row>
    <row r="112" spans="1:11" s="182" customFormat="1" ht="15" customHeight="1">
      <c r="A112" s="157"/>
      <c r="B112" s="129"/>
      <c r="C112" s="237" t="s">
        <v>817</v>
      </c>
      <c r="D112" s="111" t="s">
        <v>838</v>
      </c>
      <c r="E112" s="238" t="str">
        <f>IF('46 - передача'!$E$53="","",'46 - передача'!$E$53)</f>
        <v>АО "Россети Тюмень"</v>
      </c>
      <c r="F112" s="132">
        <f t="shared" si="4"/>
        <v>0.10436622390891839</v>
      </c>
      <c r="G112" s="136"/>
      <c r="H112" s="136"/>
      <c r="I112" s="136">
        <v>0.10436622390891839</v>
      </c>
      <c r="J112" s="137"/>
      <c r="K112" s="159"/>
    </row>
    <row r="113" spans="1:11" s="182" customFormat="1" ht="15" customHeight="1">
      <c r="A113" s="157"/>
      <c r="B113" s="129"/>
      <c r="C113" s="237" t="s">
        <v>817</v>
      </c>
      <c r="D113" s="111" t="s">
        <v>842</v>
      </c>
      <c r="E113" s="238" t="str">
        <f>IF('46 - передача'!$E$54="","",'46 - передача'!$E$54)</f>
        <v>ООО СК "Восток"</v>
      </c>
      <c r="F113" s="132">
        <f t="shared" si="4"/>
        <v>0.17525616698292218</v>
      </c>
      <c r="G113" s="136"/>
      <c r="H113" s="136"/>
      <c r="I113" s="136">
        <v>0.17525616698292218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</v>
      </c>
      <c r="G121" s="132">
        <f>SUM(G122:G124)</f>
        <v>0</v>
      </c>
      <c r="H121" s="132">
        <f>SUM(H122:H124)</f>
        <v>0</v>
      </c>
      <c r="I121" s="132">
        <f>SUM(I122:I124)</f>
        <v>0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817</v>
      </c>
      <c r="D123" s="111" t="s">
        <v>839</v>
      </c>
      <c r="E123" s="238" t="str">
        <f>IF('46 - передача'!$E$64="","",'46 - передача'!$E$64)</f>
        <v>АО "СУЭНКО"</v>
      </c>
      <c r="F123" s="132">
        <f>SUM(G123:J123)</f>
        <v>0</v>
      </c>
      <c r="G123" s="136"/>
      <c r="H123" s="136"/>
      <c r="I123" s="136">
        <f>I64/17/31</f>
        <v>0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10.577529411764704</v>
      </c>
      <c r="G125" s="134">
        <f>SUM(G93:J93)</f>
        <v>4.8911555977229595</v>
      </c>
      <c r="H125" s="134">
        <f>SUM(G94:J94)</f>
        <v>0</v>
      </c>
      <c r="I125" s="134">
        <f>SUM(G95:J95)</f>
        <v>5.686373814041746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1.7697058823529408</v>
      </c>
      <c r="G128" s="134">
        <f>SUM(G129:G130)</f>
        <v>1.614918406072106</v>
      </c>
      <c r="H128" s="134">
        <f>SUM(H129:H130)</f>
        <v>0</v>
      </c>
      <c r="I128" s="134">
        <f>SUM(I129:I130)</f>
        <v>0.03789563567362429</v>
      </c>
      <c r="J128" s="135">
        <f>SUM(J129:J130)</f>
        <v>0.11689184060721064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1.7697058823529408</v>
      </c>
      <c r="G130" s="136">
        <v>1.614918406072106</v>
      </c>
      <c r="H130" s="136"/>
      <c r="I130" s="136">
        <v>0.03789563567362429</v>
      </c>
      <c r="J130" s="136">
        <v>0.11689184060721064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6.938893903907228E-17</v>
      </c>
      <c r="G134" s="149">
        <f>G77-G97-G125-G126-G128+G132-G133</f>
        <v>0</v>
      </c>
      <c r="H134" s="149">
        <f>H77+H92-H97-H125-H126-H128+H132-H133</f>
        <v>0</v>
      </c>
      <c r="I134" s="149">
        <f>I77+I92-I97-I125-I126-I128+I132-I133</f>
        <v>3.469446951953614E-16</v>
      </c>
      <c r="J134" s="230">
        <f>J77+J92-J97-J126-J128+J132-J133</f>
        <v>-2.7755575615628914E-16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22.6221385199241</v>
      </c>
      <c r="G136" s="136">
        <v>7.198248576850094</v>
      </c>
      <c r="H136" s="136"/>
      <c r="I136" s="136">
        <v>9.737516129032258</v>
      </c>
      <c r="J136" s="136">
        <v>5.686373814041746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51.28878181404174</v>
      </c>
      <c r="G137" s="239">
        <v>31.388648</v>
      </c>
      <c r="H137" s="239"/>
      <c r="I137" s="239">
        <v>14.21376</v>
      </c>
      <c r="J137" s="137">
        <v>5.686373814041746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11468.14449</v>
      </c>
      <c r="G139" s="194">
        <f>SUM(G140,G148,G152)</f>
        <v>4510.54564</v>
      </c>
      <c r="H139" s="194">
        <f>SUM(H140,H148,H152)</f>
        <v>0</v>
      </c>
      <c r="I139" s="194">
        <f>SUM(I140,I148,I152)</f>
        <v>4776.60398</v>
      </c>
      <c r="J139" s="195">
        <f>SUM(J140,J148,J152)</f>
        <v>2180.99487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6513.248149999999</v>
      </c>
      <c r="G140" s="134">
        <f>SUM(G141:G147)</f>
        <v>637.5482</v>
      </c>
      <c r="H140" s="134">
        <f>SUM(H141:H147)</f>
        <v>0</v>
      </c>
      <c r="I140" s="134">
        <f>SUM(I141:I147)</f>
        <v>3694.70508</v>
      </c>
      <c r="J140" s="135">
        <f>SUM(J141:J147)</f>
        <v>2180.99487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817</v>
      </c>
      <c r="D142" s="111" t="s">
        <v>831</v>
      </c>
      <c r="E142" s="163" t="s">
        <v>737</v>
      </c>
      <c r="F142" s="132">
        <f>SUM(G142:J142)</f>
        <v>4305.21973</v>
      </c>
      <c r="G142" s="136">
        <v>637.5482</v>
      </c>
      <c r="H142" s="136"/>
      <c r="I142" s="136">
        <v>1961.2285</v>
      </c>
      <c r="J142" s="137">
        <v>1706.4430300000001</v>
      </c>
      <c r="K142" s="159"/>
    </row>
    <row r="143" spans="1:11" s="182" customFormat="1" ht="15" customHeight="1">
      <c r="A143" s="157"/>
      <c r="B143" s="129"/>
      <c r="C143" s="236" t="s">
        <v>817</v>
      </c>
      <c r="D143" s="111" t="s">
        <v>832</v>
      </c>
      <c r="E143" s="163" t="s">
        <v>362</v>
      </c>
      <c r="F143" s="132">
        <f>SUM(G143:J143)</f>
        <v>1511.75549</v>
      </c>
      <c r="G143" s="136"/>
      <c r="H143" s="136"/>
      <c r="I143" s="136">
        <v>1358.40845</v>
      </c>
      <c r="J143" s="137">
        <v>153.34704000000002</v>
      </c>
      <c r="K143" s="159"/>
    </row>
    <row r="144" spans="1:11" s="182" customFormat="1" ht="15" customHeight="1">
      <c r="A144" s="157"/>
      <c r="B144" s="129"/>
      <c r="C144" s="236" t="s">
        <v>817</v>
      </c>
      <c r="D144" s="111" t="s">
        <v>833</v>
      </c>
      <c r="E144" s="163" t="s">
        <v>389</v>
      </c>
      <c r="F144" s="132">
        <f>SUM(G144:J144)</f>
        <v>125.53371</v>
      </c>
      <c r="G144" s="136"/>
      <c r="H144" s="136"/>
      <c r="I144" s="136"/>
      <c r="J144" s="137">
        <v>125.53371</v>
      </c>
      <c r="K144" s="159"/>
    </row>
    <row r="145" spans="1:11" s="182" customFormat="1" ht="15" customHeight="1">
      <c r="A145" s="157"/>
      <c r="B145" s="129"/>
      <c r="C145" s="236" t="s">
        <v>817</v>
      </c>
      <c r="D145" s="111" t="s">
        <v>834</v>
      </c>
      <c r="E145" s="163" t="s">
        <v>768</v>
      </c>
      <c r="F145" s="132">
        <f>SUM(G145:J145)</f>
        <v>570.7330999999999</v>
      </c>
      <c r="G145" s="136"/>
      <c r="H145" s="136"/>
      <c r="I145" s="136">
        <v>375.06201</v>
      </c>
      <c r="J145" s="137">
        <v>195.67109</v>
      </c>
      <c r="K145" s="159"/>
    </row>
    <row r="146" spans="1:11" s="182" customFormat="1" ht="15" customHeight="1">
      <c r="A146" s="157"/>
      <c r="B146" s="129"/>
      <c r="C146" s="236" t="s">
        <v>817</v>
      </c>
      <c r="D146" s="111" t="s">
        <v>837</v>
      </c>
      <c r="E146" s="163" t="s">
        <v>399</v>
      </c>
      <c r="F146" s="132">
        <f>SUM(G146:J146)</f>
        <v>0.00612</v>
      </c>
      <c r="G146" s="136"/>
      <c r="H146" s="136"/>
      <c r="I146" s="136">
        <v>0.00612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4954.89634</v>
      </c>
      <c r="G148" s="134">
        <f>SUM(G149:G151)</f>
        <v>3872.99744</v>
      </c>
      <c r="H148" s="134">
        <f>SUM(H149:H151)</f>
        <v>0</v>
      </c>
      <c r="I148" s="134">
        <f>SUM(I149:I151)</f>
        <v>1081.8989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817</v>
      </c>
      <c r="D150" s="111" t="s">
        <v>818</v>
      </c>
      <c r="E150" s="163" t="s">
        <v>780</v>
      </c>
      <c r="F150" s="132">
        <f>SUM(G150:J150)</f>
        <v>4954.89634</v>
      </c>
      <c r="G150" s="136">
        <v>3872.99744</v>
      </c>
      <c r="H150" s="136"/>
      <c r="I150" s="136">
        <v>1081.8989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11468.14449</v>
      </c>
      <c r="G160" s="142">
        <f>SUM(G161,G169,G173)</f>
        <v>4510.54564</v>
      </c>
      <c r="H160" s="142">
        <f>SUM(H161,H169,H173)</f>
        <v>0</v>
      </c>
      <c r="I160" s="142">
        <f>SUM(I161,I169,I173)</f>
        <v>4776.60398</v>
      </c>
      <c r="J160" s="184">
        <f>SUM(J161,J169,J173)</f>
        <v>2180.99487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6513.248149999999</v>
      </c>
      <c r="G161" s="134">
        <f>SUM(G162:G168)</f>
        <v>637.5482</v>
      </c>
      <c r="H161" s="134">
        <f>SUM(H162:H168)</f>
        <v>0</v>
      </c>
      <c r="I161" s="134">
        <f>SUM(I162:I168)</f>
        <v>3694.70508</v>
      </c>
      <c r="J161" s="135">
        <f>SUM(J162:J168)</f>
        <v>2180.99487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817</v>
      </c>
      <c r="D163" s="111" t="s">
        <v>831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4305.21973</v>
      </c>
      <c r="G163" s="136">
        <v>637.5482</v>
      </c>
      <c r="H163" s="136"/>
      <c r="I163" s="136">
        <v>1961.2285</v>
      </c>
      <c r="J163" s="136">
        <v>1706.4430300000001</v>
      </c>
      <c r="K163" s="159"/>
    </row>
    <row r="164" spans="1:11" s="182" customFormat="1" ht="15" customHeight="1">
      <c r="A164" s="157"/>
      <c r="B164" s="129"/>
      <c r="C164" s="237" t="s">
        <v>817</v>
      </c>
      <c r="D164" s="111" t="s">
        <v>832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1511.75549</v>
      </c>
      <c r="G164" s="136"/>
      <c r="H164" s="136"/>
      <c r="I164" s="136">
        <v>1358.40845</v>
      </c>
      <c r="J164" s="136">
        <v>153.34704000000002</v>
      </c>
      <c r="K164" s="159"/>
    </row>
    <row r="165" spans="1:11" s="182" customFormat="1" ht="15" customHeight="1">
      <c r="A165" s="157"/>
      <c r="B165" s="129"/>
      <c r="C165" s="237" t="s">
        <v>817</v>
      </c>
      <c r="D165" s="111" t="s">
        <v>833</v>
      </c>
      <c r="E165" s="238" t="str">
        <f>IF('46 - передача'!$E$144="","",'46 - передача'!$E$144)</f>
        <v>ООО "МагнитЭнерго"</v>
      </c>
      <c r="F165" s="132">
        <f>SUM(G165:J165)</f>
        <v>125.53371</v>
      </c>
      <c r="G165" s="136"/>
      <c r="H165" s="136"/>
      <c r="I165" s="136"/>
      <c r="J165" s="136">
        <v>125.53371</v>
      </c>
      <c r="K165" s="159"/>
    </row>
    <row r="166" spans="1:11" s="182" customFormat="1" ht="15" customHeight="1">
      <c r="A166" s="157"/>
      <c r="B166" s="129"/>
      <c r="C166" s="237" t="s">
        <v>817</v>
      </c>
      <c r="D166" s="111" t="s">
        <v>834</v>
      </c>
      <c r="E166" s="238" t="str">
        <f>IF('46 - передача'!$E$145="","",'46 - передача'!$E$145)</f>
        <v>ООО "Энергокомплекс"</v>
      </c>
      <c r="F166" s="132">
        <f>SUM(G166:J166)</f>
        <v>570.7330999999999</v>
      </c>
      <c r="G166" s="136"/>
      <c r="H166" s="136"/>
      <c r="I166" s="136">
        <v>375.06201</v>
      </c>
      <c r="J166" s="136">
        <v>195.67109</v>
      </c>
      <c r="K166" s="159"/>
    </row>
    <row r="167" spans="1:11" s="182" customFormat="1" ht="15" customHeight="1">
      <c r="A167" s="157"/>
      <c r="B167" s="129"/>
      <c r="C167" s="237" t="s">
        <v>817</v>
      </c>
      <c r="D167" s="111" t="s">
        <v>837</v>
      </c>
      <c r="E167" s="238" t="str">
        <f>IF('46 - передача'!$E$146="","",'46 - передача'!$E$146)</f>
        <v>ООО "РН-Энерго"</v>
      </c>
      <c r="F167" s="132">
        <f>SUM(G167:J167)</f>
        <v>0.00612</v>
      </c>
      <c r="G167" s="136"/>
      <c r="H167" s="136"/>
      <c r="I167" s="136">
        <v>0.00612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4954.89634</v>
      </c>
      <c r="G169" s="134">
        <f>SUM(G170:G172)</f>
        <v>3872.99744</v>
      </c>
      <c r="H169" s="134">
        <f>SUM(H170:H172)</f>
        <v>0</v>
      </c>
      <c r="I169" s="134">
        <f>SUM(I170:I172)</f>
        <v>1081.8989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817</v>
      </c>
      <c r="D171" s="111" t="s">
        <v>818</v>
      </c>
      <c r="E171" s="238" t="str">
        <f>IF('46 - передача'!$E$150="","",'46 - передача'!$E$150)</f>
        <v>АО "Россети Тюмень"</v>
      </c>
      <c r="F171" s="132">
        <f>SUM(G171:J171)</f>
        <v>4954.89634</v>
      </c>
      <c r="G171" s="136">
        <v>3872.99744</v>
      </c>
      <c r="H171" s="136"/>
      <c r="I171" s="136">
        <v>1081.8989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2:J32 H34:J34 J36:J37 I35:J35 J68 J72 G78:J78 G67:J67 G70:J71 G73:J74 G91:J91 J96 G92 G93:J95 G171:J171 G22:J27 G81:J86 G41:J45 G163:J167 G100:J104 G142:J146 G150:J150 G64:J64 G123:J123 G49:J54 G108:J113">
      <formula1>-999999999999999000000000</formula1>
      <formula2>9.99999999999999E+23</formula2>
    </dataValidation>
    <dataValidation type="decimal" allowBlank="1" showInputMessage="1" showErrorMessage="1" sqref="G176:I176 G131:I131 G127:I127 I36:I37 H35:H37 G33:G37 G68:I68 G72:I72 G96:I96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22:E27 E64 E49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5 E142:E146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5" location="'46 - передача'!$A$1" tooltip="Удалить" display="Удалить"/>
    <hyperlink ref="C146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4" location="'46 - передача'!$A$1" tooltip="Удалить" display="Удалить"/>
    <hyperlink ref="C54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2020-05-20T12:15:20Z</cp:lastPrinted>
  <dcterms:created xsi:type="dcterms:W3CDTF">2009-01-25T23:42:29Z</dcterms:created>
  <dcterms:modified xsi:type="dcterms:W3CDTF">2022-08-23T06:32:23Z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