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489" firstSheet="1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передача'!$G$74:$J$74</definedName>
    <definedName name="EE_TOTAL_DISBALANCE">'46 - передача'!$F$74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передача'!$G$132:$J$132</definedName>
    <definedName name="POWER_TOTAL_DISBALANCE">'46 - передача'!$F$132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передача'!$C$136</definedName>
    <definedName name="ROW_MARKER_2">'46 - передача'!$C$157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<sst xmlns="http://schemas.openxmlformats.org/spreadsheetml/2006/main" count="7889" uniqueCount="845">
  <si>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</si>
  <si>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</si>
  <si>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</si>
  <si>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</si>
  <si>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</si>
  <si>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</si>
  <si>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</si>
  <si>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</si>
  <si>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</si>
  <si>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</si>
  <si>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</si>
  <si>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</si>
  <si>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</si>
  <si>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</si>
  <si>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</si>
  <si>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</si>
  <si>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</si>
  <si>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</si>
  <si>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</si>
  <si>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</si>
  <si>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</si>
  <si>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</si>
  <si>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</si>
  <si>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</si>
  <si>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</si>
  <si>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</si>
  <si>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</si>
  <si>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</si>
  <si>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</si>
  <si>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</si>
  <si>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</si>
  <si>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</si>
  <si>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</si>
  <si>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</si>
  <si>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</si>
  <si>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</si>
  <si>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</si>
  <si>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</si>
  <si>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</si>
  <si>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</si>
  <si>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</si>
  <si>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</si>
  <si>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</si>
  <si>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</si>
  <si>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</si>
  <si>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</si>
  <si>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</si>
  <si>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</si>
  <si>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</si>
  <si>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</si>
  <si>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</si>
  <si>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</si>
  <si>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</si>
  <si>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</si>
  <si>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</si>
  <si>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</si>
  <si>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</si>
  <si>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</si>
  <si>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</si>
  <si>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</si>
  <si>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</si>
  <si>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</si>
  <si>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</si>
  <si>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</si>
  <si>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</si>
  <si>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</si>
  <si>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</si>
  <si>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</si>
  <si>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</si>
  <si>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</si>
  <si>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</si>
  <si>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</si>
  <si>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</si>
  <si>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</si>
  <si>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</si>
  <si>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</si>
  <si>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</si>
  <si>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</si>
  <si>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</si>
  <si>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</si>
  <si>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</si>
  <si>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</si>
  <si>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</si>
  <si>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</si>
  <si>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</si>
  <si>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</si>
  <si>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</si>
  <si>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</si>
  <si>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</si>
  <si>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</si>
  <si>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</si>
  <si>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</si>
  <si>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</si>
  <si>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</si>
  <si>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</si>
  <si>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</si>
  <si>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</si>
  <si>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</si>
  <si>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</si>
  <si>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</si>
  <si>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</si>
  <si>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</si>
  <si>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</si>
  <si>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</si>
  <si>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</si>
  <si>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</si>
  <si>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</si>
  <si>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</si>
  <si>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</si>
  <si>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</si>
  <si>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</si>
  <si>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</si>
  <si>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</si>
  <si>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</si>
  <si>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</si>
  <si>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</si>
  <si>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</si>
  <si>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</si>
  <si>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</si>
  <si>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</si>
  <si>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</si>
  <si>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</si>
  <si>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</si>
  <si>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</si>
  <si>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</si>
  <si>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</si>
  <si>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</si>
  <si>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</si>
  <si>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</si>
  <si>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</si>
  <si>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</si>
  <si>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</si>
  <si>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</si>
  <si>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</si>
  <si>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</si>
  <si>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</si>
  <si>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</si>
  <si>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</si>
  <si>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</si>
  <si>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</si>
  <si>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</si>
  <si>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</si>
  <si>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</si>
  <si>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</si>
  <si>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</si>
  <si>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</si>
  <si>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</si>
  <si>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</si>
  <si>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</si>
  <si>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</si>
  <si>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</si>
  <si>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</si>
  <si>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</si>
  <si>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</si>
  <si>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</si>
  <si>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</si>
  <si>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</si>
  <si>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</si>
  <si>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</si>
  <si>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</si>
  <si>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</si>
  <si>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</si>
  <si>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</si>
  <si>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</si>
  <si>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</si>
  <si>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</si>
  <si>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</si>
  <si>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</si>
  <si>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</si>
  <si>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</si>
  <si>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</si>
  <si>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</si>
  <si>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</si>
  <si>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</si>
  <si>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</si>
  <si>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</si>
  <si>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</si>
  <si>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</si>
  <si>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</si>
  <si>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</si>
  <si>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</si>
  <si>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</si>
  <si>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</si>
  <si>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</si>
  <si>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</si>
  <si>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</si>
  <si>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</si>
  <si>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</si>
  <si>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</si>
  <si>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</si>
  <si>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</si>
  <si>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</si>
  <si>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</si>
  <si>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</si>
  <si>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</si>
  <si>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</si>
  <si>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</si>
  <si>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</si>
  <si>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</si>
  <si>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</si>
  <si>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</si>
  <si>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</si>
  <si>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</si>
  <si>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</si>
  <si>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</si>
  <si>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</si>
  <si>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</si>
  <si>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</si>
  <si>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</si>
  <si>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</si>
  <si>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</si>
  <si>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</si>
  <si>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</si>
  <si>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</si>
  <si>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</si>
  <si>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</si>
  <si>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</si>
  <si>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</si>
  <si>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</si>
  <si>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</si>
  <si>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</si>
  <si>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</si>
  <si>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</si>
  <si>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</si>
  <si>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</si>
  <si>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</si>
  <si>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</si>
  <si>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</si>
  <si>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</si>
  <si>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</si>
  <si>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</si>
  <si>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</si>
  <si>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</si>
  <si>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</si>
  <si>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</si>
  <si>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</si>
  <si>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</si>
  <si>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</si>
  <si>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</si>
  <si>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</si>
  <si>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</si>
  <si>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</si>
  <si>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</si>
  <si>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</si>
  <si>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</si>
  <si>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</si>
  <si>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</si>
  <si>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</si>
  <si>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</si>
  <si>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</si>
  <si>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</si>
  <si>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</si>
  <si>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</si>
  <si>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</si>
  <si>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</si>
  <si>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</si>
  <si>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</si>
  <si>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</si>
  <si>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</si>
  <si>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</si>
  <si>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</si>
  <si>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</si>
  <si>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</si>
  <si>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</si>
  <si>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</si>
  <si>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</si>
  <si>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</si>
  <si>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</si>
  <si>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</si>
  <si>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</si>
  <si>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</si>
  <si>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</si>
  <si>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</si>
  <si>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</si>
  <si>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</si>
  <si>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</si>
  <si>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</si>
  <si>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</si>
  <si>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</si>
  <si>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</si>
  <si>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</si>
  <si>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</si>
  <si>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</si>
  <si>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</si>
  <si>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</si>
  <si>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</si>
  <si>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</si>
  <si>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</si>
  <si>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</si>
  <si>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</si>
  <si>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</si>
  <si>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</si>
  <si>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</si>
  <si>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</si>
  <si>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</si>
  <si>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</si>
  <si>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</si>
  <si>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</si>
  <si>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</si>
  <si>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</si>
  <si>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</si>
  <si>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</si>
  <si>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</si>
  <si>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</si>
  <si>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</si>
  <si>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</si>
  <si>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</si>
  <si>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</si>
  <si>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</si>
  <si>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</si>
  <si>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</si>
  <si>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</si>
  <si>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</si>
  <si>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</si>
  <si>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</si>
  <si>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</si>
  <si>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</si>
  <si>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</si>
  <si>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</si>
  <si>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</si>
  <si>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</si>
  <si>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</si>
  <si>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</si>
  <si>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</si>
  <si>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</si>
  <si>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</si>
  <si>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</si>
  <si>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</si>
  <si>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</si>
  <si>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</si>
  <si>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</si>
  <si>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</si>
  <si>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</si>
  <si>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</si>
  <si>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</si>
  <si>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</si>
  <si>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</si>
  <si>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</si>
  <si>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</si>
  <si>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</si>
  <si>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</si>
  <si>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</si>
  <si>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</si>
  <si>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</si>
  <si>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</si>
  <si>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</si>
  <si>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</si>
  <si>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</si>
  <si>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</si>
  <si>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</si>
  <si>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</si>
  <si>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</si>
  <si>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</si>
  <si>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</si>
  <si>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</si>
  <si>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</si>
  <si>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</si>
  <si>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</si>
  <si>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</si>
  <si>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</si>
  <si>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</si>
  <si>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</si>
  <si>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</si>
  <si>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</si>
  <si>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</si>
  <si>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</si>
  <si>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</si>
  <si>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</si>
  <si>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</si>
  <si>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</si>
  <si>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</si>
  <si>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</si>
  <si>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</si>
  <si>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</si>
  <si>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</si>
  <si>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</si>
  <si>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</si>
  <si>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</si>
  <si>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</si>
  <si>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</si>
  <si>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</si>
  <si>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</si>
  <si>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</si>
  <si>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</si>
  <si>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</si>
  <si>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</si>
  <si>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</si>
  <si>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</si>
  <si>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</si>
  <si>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</si>
  <si>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</si>
  <si>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</si>
  <si>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</si>
  <si>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</si>
  <si>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</si>
  <si>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</si>
  <si>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</si>
  <si>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</si>
  <si>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</si>
  <si>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</si>
  <si>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</si>
  <si>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</si>
  <si>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</si>
  <si>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</si>
  <si>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</si>
  <si>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</si>
  <si>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</si>
  <si>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</si>
  <si>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</si>
  <si>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</si>
  <si>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</si>
  <si>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</si>
  <si>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</si>
  <si>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</si>
  <si>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</si>
  <si>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</si>
  <si>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</si>
  <si>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</si>
  <si>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</si>
  <si>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</si>
  <si>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</si>
  <si>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</si>
  <si>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</si>
  <si>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</si>
  <si>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</si>
  <si>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</si>
  <si>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</si>
  <si>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</si>
  <si>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</si>
  <si>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</si>
  <si>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</si>
  <si>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</si>
  <si>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</si>
  <si>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</si>
  <si>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</si>
  <si>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</si>
  <si>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</si>
  <si>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</si>
  <si>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</si>
  <si>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</si>
  <si>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</si>
  <si>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</si>
  <si>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</si>
  <si>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</si>
  <si>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</si>
  <si>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</si>
  <si>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</si>
  <si>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</si>
  <si>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</si>
  <si>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</si>
  <si>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</si>
  <si>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</si>
  <si>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</si>
  <si>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</si>
  <si>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</si>
  <si>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</si>
  <si>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</si>
  <si>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</si>
  <si>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</si>
  <si>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</si>
  <si>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</si>
  <si>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</si>
  <si>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</si>
  <si>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</si>
  <si>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</si>
  <si>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</si>
  <si>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</si>
  <si>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</si>
  <si>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</si>
  <si>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</si>
  <si>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</si>
  <si>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</si>
  <si>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</si>
  <si>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</si>
  <si>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</si>
  <si>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</si>
  <si>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</si>
  <si>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</si>
  <si>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</si>
  <si>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</si>
  <si>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</si>
  <si>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</si>
  <si>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</si>
  <si>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</si>
  <si>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</si>
  <si>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</si>
  <si>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</si>
  <si>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</si>
  <si>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</si>
  <si>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</si>
  <si>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</si>
  <si>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</si>
  <si>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</si>
  <si>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</si>
  <si>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</si>
  <si>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</si>
  <si>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</si>
  <si>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</si>
  <si>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</si>
  <si>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</si>
  <si>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</si>
  <si>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</si>
  <si>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</si>
  <si>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</si>
  <si>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</si>
  <si>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</si>
  <si>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</si>
  <si>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</si>
  <si>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</si>
  <si>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</si>
  <si>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</si>
  <si>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</si>
  <si>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</si>
  <si>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</si>
  <si>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</si>
  <si>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</si>
  <si>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</si>
  <si>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</si>
  <si>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</si>
  <si>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</si>
  <si>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</si>
  <si>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</si>
  <si>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</si>
  <si>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</si>
  <si>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</si>
  <si>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</si>
  <si>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</si>
  <si>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</si>
  <si>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</si>
  <si>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</si>
  <si>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</si>
  <si>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</si>
  <si>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</si>
  <si>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</si>
  <si>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</si>
  <si>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</si>
  <si>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</si>
  <si>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</si>
  <si>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</si>
  <si>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</si>
  <si>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</si>
  <si>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</si>
  <si>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</si>
  <si>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</si>
  <si>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</si>
  <si>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</si>
  <si>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</si>
  <si>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</si>
  <si>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</si>
  <si>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</si>
  <si>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</si>
  <si>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</si>
  <si>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</si>
  <si>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</si>
  <si>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</si>
  <si>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</si>
  <si>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</si>
  <si>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</si>
  <si>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</si>
  <si>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</si>
  <si>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</si>
  <si>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</si>
  <si>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</si>
  <si>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</si>
  <si>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</si>
  <si>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</si>
  <si>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</si>
  <si>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</si>
  <si>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</si>
  <si>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</si>
  <si>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</si>
  <si>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</si>
  <si>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</si>
  <si>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</si>
  <si>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</si>
  <si>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</si>
  <si>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</si>
  <si>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</si>
  <si>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</si>
  <si>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</si>
  <si>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</si>
  <si>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</si>
  <si>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</si>
  <si>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</si>
  <si>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</si>
  <si>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</si>
  <si>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</si>
  <si>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</si>
  <si>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</si>
  <si>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</si>
  <si>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</si>
  <si>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</si>
  <si>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</si>
  <si>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</si>
  <si>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</si>
  <si>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</si>
  <si>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</si>
  <si>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</si>
  <si>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</si>
  <si>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</si>
  <si>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</si>
  <si>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</si>
  <si>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</si>
  <si>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</si>
  <si>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</si>
  <si>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</si>
  <si>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</si>
  <si>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</si>
  <si>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</si>
  <si>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</si>
  <si>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</si>
  <si>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</si>
  <si>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</si>
  <si>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</si>
  <si>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</si>
  <si>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</si>
  <si>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</si>
  <si>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</si>
  <si>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</si>
  <si>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</si>
  <si>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</si>
  <si>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</si>
  <si>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</si>
  <si>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</si>
  <si>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</si>
  <si>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</si>
  <si>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</si>
  <si>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</si>
  <si>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</si>
  <si>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</si>
  <si>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</si>
  <si>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</si>
  <si>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</si>
  <si>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</si>
  <si>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</si>
  <si>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</si>
  <si>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</si>
  <si>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</si>
  <si>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</si>
  <si>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</si>
  <si>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</si>
  <si>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</si>
  <si>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</si>
  <si>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</si>
  <si>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</si>
  <si>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</si>
  <si>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</si>
  <si>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</si>
  <si>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</si>
  <si>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</si>
  <si>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</si>
  <si>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</si>
  <si>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</si>
  <si>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</si>
  <si>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</si>
  <si>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</si>
  <si>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</si>
  <si>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</si>
  <si>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</si>
  <si>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</si>
  <si>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</si>
  <si>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</si>
  <si>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</si>
  <si>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</si>
  <si>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</si>
  <si>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</si>
  <si>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</si>
  <si>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</si>
  <si>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</si>
  <si>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</si>
  <si>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</si>
  <si>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</si>
  <si>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</si>
  <si>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</si>
  <si>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</si>
  <si>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</si>
  <si>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</si>
  <si>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</si>
  <si>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</si>
  <si>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</si>
  <si>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</si>
  <si>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</si>
  <si>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</si>
  <si>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</si>
  <si>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</si>
  <si>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</si>
  <si>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</si>
  <si>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</si>
  <si>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</si>
  <si>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</si>
  <si>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</si>
  <si>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</si>
  <si>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</si>
  <si>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</si>
  <si>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</si>
  <si>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</si>
  <si>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</si>
  <si>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</si>
  <si>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</si>
  <si>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</si>
  <si>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</si>
  <si>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</si>
  <si>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</si>
  <si>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</si>
  <si>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</si>
  <si>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</si>
  <si>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</si>
  <si>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</si>
  <si>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</si>
  <si>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</si>
  <si>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</si>
  <si>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</si>
  <si>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</si>
  <si>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</si>
  <si>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</si>
  <si>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</si>
  <si>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</si>
  <si>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</si>
  <si>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</si>
  <si>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</si>
  <si>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</si>
  <si>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</si>
  <si>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</si>
  <si>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</si>
  <si>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</si>
  <si>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</si>
  <si>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</si>
  <si>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</si>
  <si>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</si>
  <si>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</si>
  <si>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</si>
  <si>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</si>
  <si>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</si>
  <si>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</si>
  <si>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</si>
  <si>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</si>
  <si>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</si>
  <si>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</si>
  <si>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</si>
  <si>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</si>
  <si>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</si>
  <si>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</si>
  <si>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</si>
  <si>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</si>
  <si>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</si>
  <si>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</si>
  <si>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</si>
  <si>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</si>
  <si>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</si>
  <si>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</si>
  <si>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</si>
  <si>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</si>
  <si>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</si>
  <si>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</si>
  <si>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</si>
  <si>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</si>
  <si>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</si>
  <si>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</si>
  <si>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</si>
  <si>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</si>
  <si>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</si>
  <si>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</si>
  <si>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</si>
  <si>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</si>
  <si>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</si>
  <si>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</si>
  <si>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</si>
  <si>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</si>
  <si>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</si>
  <si>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</si>
  <si>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</si>
  <si>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</si>
  <si>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</si>
  <si>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</si>
  <si>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</si>
  <si>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</si>
  <si>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</si>
  <si>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</si>
  <si>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</si>
  <si>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</si>
  <si>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</si>
  <si>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</si>
  <si>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</si>
  <si>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</si>
  <si>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</si>
  <si>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</si>
  <si>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</si>
  <si>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</si>
  <si>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</si>
  <si>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</si>
  <si>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</si>
  <si>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</si>
  <si>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</si>
  <si>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</si>
  <si>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</si>
  <si>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</si>
  <si>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</si>
  <si>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</si>
  <si>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</si>
  <si>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</si>
  <si>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</si>
  <si>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</si>
  <si>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</si>
  <si>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</si>
  <si>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</si>
  <si>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</si>
  <si>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</si>
  <si>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</si>
  <si>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</si>
  <si>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</si>
  <si>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</si>
  <si>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</si>
  <si>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</si>
  <si>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</si>
  <si>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</si>
  <si>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</si>
  <si>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</si>
  <si>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</si>
  <si>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</si>
  <si>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</si>
  <si>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</si>
  <si>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</si>
  <si>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</si>
  <si>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</si>
  <si>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</si>
  <si>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</si>
  <si>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</si>
  <si>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</si>
  <si>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</si>
  <si>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</si>
  <si>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</si>
  <si>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</si>
  <si>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</si>
  <si>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</si>
  <si>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</si>
  <si>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</si>
  <si>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</si>
  <si>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</si>
  <si>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</si>
  <si>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</si>
  <si>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</si>
  <si>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3.5.1</t>
  </si>
  <si>
    <t>Княжев Алексей Александрович</t>
  </si>
  <si>
    <t>8 (3452) 50-08-54 доб.111</t>
  </si>
  <si>
    <t>8 (3452) 50-08-54 доб.107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</si>
</sst>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49" fontId="22" fillId="0" borderId="0" xfId="257" applyFont="1" applyBorder="1" applyAlignment="1" applyProtection="1">
      <alignment horizontal="left" vertical="center" indent="2"/>
      <protection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0" t="str">
        <f>"Версия "&amp;GetVersion()</f>
        <v>Версия 2.1.1</v>
      </c>
      <c r="P2" s="240"/>
      <c r="Q2" s="241"/>
    </row>
    <row r="3" spans="2:17" s="22" customFormat="1" ht="30.75" customHeight="1">
      <c r="B3" s="23"/>
      <c r="C3" s="245" t="s">
        <v>35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3" t="s">
        <v>258</v>
      </c>
      <c r="F26" s="244"/>
      <c r="G26" s="244"/>
      <c r="H26" s="244"/>
      <c r="I26" s="244"/>
      <c r="J26" s="244"/>
      <c r="K26" s="244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3" t="s">
        <v>701</v>
      </c>
      <c r="F27" s="244"/>
      <c r="G27" s="244"/>
      <c r="H27" s="244"/>
      <c r="I27" s="244"/>
      <c r="J27" s="244"/>
      <c r="K27" s="244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0" t="s">
        <v>812</v>
      </c>
      <c r="F28" s="244"/>
      <c r="G28" s="244"/>
      <c r="H28" s="244"/>
      <c r="I28" s="244"/>
      <c r="J28" s="244"/>
      <c r="K28" s="244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51" t="s">
        <v>259</v>
      </c>
      <c r="F29" s="252"/>
      <c r="G29" s="252"/>
      <c r="H29" s="252"/>
      <c r="I29" s="252"/>
      <c r="J29" s="252"/>
      <c r="K29" s="243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52" t="s">
        <v>125</v>
      </c>
      <c r="F30" s="252"/>
      <c r="G30" s="252"/>
      <c r="H30" s="252"/>
      <c r="I30" s="252"/>
      <c r="J30" s="252"/>
      <c r="K30" s="243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3"/>
      <c r="F33" s="249"/>
      <c r="G33" s="249"/>
      <c r="H33" s="249"/>
      <c r="I33" s="249"/>
      <c r="J33" s="249"/>
      <c r="K33" s="24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53"/>
      <c r="F34" s="249"/>
      <c r="G34" s="249"/>
      <c r="H34" s="249"/>
      <c r="I34" s="249"/>
      <c r="J34" s="249"/>
      <c r="K34" s="24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54"/>
      <c r="F35" s="255"/>
      <c r="G35" s="255"/>
      <c r="H35" s="255"/>
      <c r="I35" s="255"/>
      <c r="J35" s="255"/>
      <c r="K35" s="25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51"/>
      <c r="F36" s="252"/>
      <c r="G36" s="252"/>
      <c r="H36" s="252"/>
      <c r="I36" s="252"/>
      <c r="J36" s="252"/>
      <c r="K36" s="243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52"/>
      <c r="F37" s="252"/>
      <c r="G37" s="252"/>
      <c r="H37" s="252"/>
      <c r="I37" s="252"/>
      <c r="J37" s="252"/>
      <c r="K37" s="25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56" t="str">
        <f>version</f>
        <v>Версия 2.1.1</v>
      </c>
      <c r="H3" s="257"/>
      <c r="M3" s="50" t="s">
        <v>127</v>
      </c>
      <c r="N3" s="1">
        <f>N2-1</f>
        <v>2020</v>
      </c>
    </row>
    <row r="4" spans="4:14" ht="30" customHeight="1">
      <c r="D4" s="55"/>
      <c r="E4" s="258" t="s">
        <v>188</v>
      </c>
      <c r="F4" s="259"/>
      <c r="G4" s="260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3" t="s">
        <v>110</v>
      </c>
      <c r="G6" s="26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709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5" t="s">
        <v>700</v>
      </c>
      <c r="G10" s="26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67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6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1" t="s">
        <v>22</v>
      </c>
      <c r="F19" s="262"/>
      <c r="G19" s="40" t="s">
        <v>813</v>
      </c>
      <c r="H19" s="56"/>
    </row>
    <row r="20" spans="1:8" ht="30" customHeight="1">
      <c r="A20" s="62"/>
      <c r="D20" s="55"/>
      <c r="E20" s="274" t="s">
        <v>23</v>
      </c>
      <c r="F20" s="275"/>
      <c r="G20" s="40" t="s">
        <v>813</v>
      </c>
      <c r="H20" s="56"/>
    </row>
    <row r="21" spans="1:8" ht="21" customHeight="1">
      <c r="A21" s="62"/>
      <c r="D21" s="55"/>
      <c r="E21" s="268" t="s">
        <v>24</v>
      </c>
      <c r="F21" s="63" t="s">
        <v>25</v>
      </c>
      <c r="G21" s="41" t="s">
        <v>842</v>
      </c>
      <c r="H21" s="56"/>
    </row>
    <row r="22" spans="1:8" ht="21" customHeight="1">
      <c r="A22" s="62"/>
      <c r="D22" s="55"/>
      <c r="E22" s="268"/>
      <c r="F22" s="63" t="s">
        <v>26</v>
      </c>
      <c r="G22" s="41" t="s">
        <v>843</v>
      </c>
      <c r="H22" s="56"/>
    </row>
    <row r="23" spans="1:8" ht="21" customHeight="1">
      <c r="A23" s="62"/>
      <c r="D23" s="55"/>
      <c r="E23" s="268" t="s">
        <v>27</v>
      </c>
      <c r="F23" s="63" t="s">
        <v>25</v>
      </c>
      <c r="G23" s="41" t="s">
        <v>814</v>
      </c>
      <c r="H23" s="56"/>
    </row>
    <row r="24" spans="1:8" ht="21" customHeight="1">
      <c r="A24" s="62"/>
      <c r="D24" s="55"/>
      <c r="E24" s="268"/>
      <c r="F24" s="63" t="s">
        <v>26</v>
      </c>
      <c r="G24" s="41" t="s">
        <v>815</v>
      </c>
      <c r="H24" s="56"/>
    </row>
    <row r="25" spans="1:8" ht="21" customHeight="1">
      <c r="A25" s="62"/>
      <c r="B25" s="9"/>
      <c r="D25" s="10"/>
      <c r="E25" s="272" t="s">
        <v>28</v>
      </c>
      <c r="F25" s="11" t="s">
        <v>25</v>
      </c>
      <c r="G25" s="42" t="s">
        <v>816</v>
      </c>
      <c r="H25" s="12"/>
    </row>
    <row r="26" spans="1:8" ht="21" customHeight="1">
      <c r="A26" s="62"/>
      <c r="B26" s="9"/>
      <c r="D26" s="10"/>
      <c r="E26" s="272"/>
      <c r="F26" s="11" t="s">
        <v>29</v>
      </c>
      <c r="G26" s="42" t="s">
        <v>817</v>
      </c>
      <c r="H26" s="12"/>
    </row>
    <row r="27" spans="1:8" ht="21" customHeight="1">
      <c r="A27" s="62"/>
      <c r="B27" s="9"/>
      <c r="D27" s="10"/>
      <c r="E27" s="272"/>
      <c r="F27" s="11" t="s">
        <v>26</v>
      </c>
      <c r="G27" s="42" t="s">
        <v>844</v>
      </c>
      <c r="H27" s="12"/>
    </row>
    <row r="28" spans="1:8" ht="21" customHeight="1" thickBot="1">
      <c r="A28" s="62"/>
      <c r="B28" s="9"/>
      <c r="D28" s="10"/>
      <c r="E28" s="273"/>
      <c r="F28" s="39" t="s">
        <v>30</v>
      </c>
      <c r="G28" s="43" t="s">
        <v>818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78"/>
  <sheetViews>
    <sheetView showGridLines="0" zoomScalePageLayoutView="0" workbookViewId="0" topLeftCell="A1">
      <pane xSplit="5" ySplit="15" topLeftCell="F15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N158" sqref="N158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2021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5347.83</v>
      </c>
      <c r="G18" s="143">
        <f>SUM(G19,G20,G29,G32)</f>
        <v>3108.544</v>
      </c>
      <c r="H18" s="143">
        <f>SUM(H19,H20,H29,H32)</f>
        <v>0</v>
      </c>
      <c r="I18" s="143">
        <f>SUM(I19,I20,I29,I32)</f>
        <v>2239.2859999999996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5347.83</v>
      </c>
      <c r="G20" s="132">
        <f>SUM(G21:G28)</f>
        <v>3108.544</v>
      </c>
      <c r="H20" s="132">
        <f>SUM(H21:H28)</f>
        <v>0</v>
      </c>
      <c r="I20" s="132">
        <f>SUM(I21:I28)</f>
        <v>2239.2859999999996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819</v>
      </c>
      <c r="D22" s="111" t="s">
        <v>820</v>
      </c>
      <c r="E22" s="163" t="s">
        <v>780</v>
      </c>
      <c r="F22" s="132">
        <f aca="true" t="shared" si="0" ref="F22:F27">SUM(G22:J22)</f>
        <v>3689.5460000000003</v>
      </c>
      <c r="G22" s="136">
        <v>2896.623</v>
      </c>
      <c r="H22" s="136"/>
      <c r="I22" s="136">
        <v>792.923</v>
      </c>
      <c r="J22" s="137"/>
      <c r="K22" s="159"/>
    </row>
    <row r="23" spans="1:11" s="182" customFormat="1" ht="15" customHeight="1">
      <c r="A23" s="157"/>
      <c r="B23" s="129"/>
      <c r="C23" s="236" t="s">
        <v>819</v>
      </c>
      <c r="D23" s="111" t="s">
        <v>821</v>
      </c>
      <c r="E23" s="163" t="s">
        <v>595</v>
      </c>
      <c r="F23" s="132">
        <f t="shared" si="0"/>
        <v>107.16</v>
      </c>
      <c r="G23" s="136"/>
      <c r="H23" s="136"/>
      <c r="I23" s="136">
        <v>107.16</v>
      </c>
      <c r="J23" s="137"/>
      <c r="K23" s="159"/>
    </row>
    <row r="24" spans="1:11" s="182" customFormat="1" ht="15" customHeight="1">
      <c r="A24" s="157"/>
      <c r="B24" s="129"/>
      <c r="C24" s="236" t="s">
        <v>819</v>
      </c>
      <c r="D24" s="111" t="s">
        <v>822</v>
      </c>
      <c r="E24" s="163" t="s">
        <v>506</v>
      </c>
      <c r="F24" s="132">
        <f t="shared" si="0"/>
        <v>85.302</v>
      </c>
      <c r="G24" s="136"/>
      <c r="H24" s="136"/>
      <c r="I24" s="136">
        <v>85.302</v>
      </c>
      <c r="J24" s="137"/>
      <c r="K24" s="159"/>
    </row>
    <row r="25" spans="1:11" s="182" customFormat="1" ht="15" customHeight="1">
      <c r="A25" s="157"/>
      <c r="B25" s="129"/>
      <c r="C25" s="236" t="s">
        <v>819</v>
      </c>
      <c r="D25" s="111" t="s">
        <v>823</v>
      </c>
      <c r="E25" s="163" t="s">
        <v>628</v>
      </c>
      <c r="F25" s="132">
        <f t="shared" si="0"/>
        <v>451.921</v>
      </c>
      <c r="G25" s="136">
        <v>211.921</v>
      </c>
      <c r="H25" s="136"/>
      <c r="I25" s="136">
        <v>240</v>
      </c>
      <c r="J25" s="137"/>
      <c r="K25" s="159"/>
    </row>
    <row r="26" spans="1:11" s="182" customFormat="1" ht="15" customHeight="1">
      <c r="A26" s="157"/>
      <c r="B26" s="129"/>
      <c r="C26" s="236" t="s">
        <v>819</v>
      </c>
      <c r="D26" s="111" t="s">
        <v>824</v>
      </c>
      <c r="E26" s="163" t="s">
        <v>717</v>
      </c>
      <c r="F26" s="132">
        <f t="shared" si="0"/>
        <v>904.364</v>
      </c>
      <c r="G26" s="136"/>
      <c r="H26" s="136"/>
      <c r="I26" s="136">
        <v>904.364</v>
      </c>
      <c r="J26" s="137"/>
      <c r="K26" s="159"/>
    </row>
    <row r="27" spans="1:11" s="182" customFormat="1" ht="15" customHeight="1">
      <c r="A27" s="157"/>
      <c r="B27" s="129"/>
      <c r="C27" s="236" t="s">
        <v>819</v>
      </c>
      <c r="D27" s="111" t="s">
        <v>837</v>
      </c>
      <c r="E27" s="163" t="s">
        <v>601</v>
      </c>
      <c r="F27" s="132">
        <f t="shared" si="0"/>
        <v>109.537</v>
      </c>
      <c r="G27" s="136"/>
      <c r="H27" s="136"/>
      <c r="I27" s="136">
        <v>109.537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5244.323999999998</v>
      </c>
      <c r="G33" s="133"/>
      <c r="H33" s="134">
        <f>H34</f>
        <v>0</v>
      </c>
      <c r="I33" s="134">
        <f>I34+I35</f>
        <v>2353.0289999999995</v>
      </c>
      <c r="J33" s="135">
        <f>J34+J35+J36</f>
        <v>2891.2949999999983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2353.0289999999995</v>
      </c>
      <c r="G34" s="133"/>
      <c r="H34" s="136"/>
      <c r="I34" s="136">
        <v>2353.0289999999995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2891.2949999999983</v>
      </c>
      <c r="G36" s="138"/>
      <c r="H36" s="138"/>
      <c r="I36" s="138"/>
      <c r="J36" s="139">
        <v>2891.2949999999983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4993.637000000001</v>
      </c>
      <c r="G38" s="134">
        <f>SUM(G39,G47,G55,G58,G61)</f>
        <v>443.333</v>
      </c>
      <c r="H38" s="134">
        <f>SUM(H39,H47,H55,H58,H61)</f>
        <v>0</v>
      </c>
      <c r="I38" s="134">
        <f>SUM(I39,I47,I55,I58,I61)</f>
        <v>1668.1820000000002</v>
      </c>
      <c r="J38" s="135">
        <f>SUM(J39,J47,J55,J58,J61)</f>
        <v>2882.1220000000003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4722.345</v>
      </c>
      <c r="G39" s="132">
        <f>SUM(G40:G46)</f>
        <v>443.333</v>
      </c>
      <c r="H39" s="132">
        <f>SUM(H40:H46)</f>
        <v>0</v>
      </c>
      <c r="I39" s="132">
        <f>SUM(I40:I46)</f>
        <v>1396.89</v>
      </c>
      <c r="J39" s="135">
        <f>SUM(J40:J46)</f>
        <v>2882.1220000000003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6" t="s">
        <v>819</v>
      </c>
      <c r="D41" s="111" t="s">
        <v>825</v>
      </c>
      <c r="E41" s="163" t="s">
        <v>737</v>
      </c>
      <c r="F41" s="132">
        <f>SUM(G41:J41)</f>
        <v>3739.9660000000003</v>
      </c>
      <c r="G41" s="136">
        <v>443.333</v>
      </c>
      <c r="H41" s="136"/>
      <c r="I41" s="136">
        <v>851.863</v>
      </c>
      <c r="J41" s="137">
        <v>2444.77</v>
      </c>
      <c r="K41" s="159"/>
    </row>
    <row r="42" spans="1:11" s="182" customFormat="1" ht="15" customHeight="1">
      <c r="A42" s="157"/>
      <c r="B42" s="129"/>
      <c r="C42" s="236" t="s">
        <v>819</v>
      </c>
      <c r="D42" s="111" t="s">
        <v>826</v>
      </c>
      <c r="E42" s="163" t="s">
        <v>389</v>
      </c>
      <c r="F42" s="132">
        <f>SUM(G42:J42)</f>
        <v>34.481</v>
      </c>
      <c r="G42" s="136"/>
      <c r="H42" s="136"/>
      <c r="I42" s="136"/>
      <c r="J42" s="137">
        <v>34.481</v>
      </c>
      <c r="K42" s="159"/>
    </row>
    <row r="43" spans="1:11" s="182" customFormat="1" ht="15" customHeight="1">
      <c r="A43" s="157"/>
      <c r="B43" s="129"/>
      <c r="C43" s="236" t="s">
        <v>819</v>
      </c>
      <c r="D43" s="111" t="s">
        <v>827</v>
      </c>
      <c r="E43" s="163" t="s">
        <v>768</v>
      </c>
      <c r="F43" s="132">
        <f>SUM(G43:J43)</f>
        <v>202.404</v>
      </c>
      <c r="G43" s="136"/>
      <c r="H43" s="136"/>
      <c r="I43" s="136">
        <v>107.912</v>
      </c>
      <c r="J43" s="137">
        <v>94.492</v>
      </c>
      <c r="K43" s="159"/>
    </row>
    <row r="44" spans="1:11" s="182" customFormat="1" ht="15" customHeight="1">
      <c r="A44" s="157"/>
      <c r="B44" s="129"/>
      <c r="C44" s="236" t="s">
        <v>819</v>
      </c>
      <c r="D44" s="111" t="s">
        <v>828</v>
      </c>
      <c r="E44" s="163" t="s">
        <v>362</v>
      </c>
      <c r="F44" s="132">
        <f>SUM(G44:J44)</f>
        <v>745.494</v>
      </c>
      <c r="G44" s="136"/>
      <c r="H44" s="136"/>
      <c r="I44" s="136">
        <v>437.115</v>
      </c>
      <c r="J44" s="137">
        <v>308.379</v>
      </c>
      <c r="K44" s="159"/>
    </row>
    <row r="45" spans="1:11" s="182" customFormat="1" ht="15" customHeight="1">
      <c r="A45" s="157"/>
      <c r="B45" s="129"/>
      <c r="C45" s="236" t="s">
        <v>819</v>
      </c>
      <c r="D45" s="111" t="s">
        <v>838</v>
      </c>
      <c r="E45" s="163" t="s">
        <v>399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158"/>
      <c r="D46" s="166"/>
      <c r="E46" s="156" t="s">
        <v>197</v>
      </c>
      <c r="F46" s="162"/>
      <c r="G46" s="162"/>
      <c r="H46" s="162"/>
      <c r="I46" s="162"/>
      <c r="J46" s="167"/>
      <c r="K46" s="15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132">
        <f>SUM(G47:J47)</f>
        <v>175.267</v>
      </c>
      <c r="G47" s="132">
        <f>SUM(G48:G54)</f>
        <v>0</v>
      </c>
      <c r="H47" s="132">
        <f>SUM(H48:H54)</f>
        <v>0</v>
      </c>
      <c r="I47" s="132">
        <f>SUM(I48:I54)</f>
        <v>175.267</v>
      </c>
      <c r="J47" s="135">
        <f>SUM(J48:J54)</f>
        <v>0</v>
      </c>
      <c r="K47" s="104"/>
    </row>
    <row r="48" spans="1:11" s="182" customFormat="1" ht="15" customHeight="1" hidden="1">
      <c r="A48" s="157"/>
      <c r="B48" s="129"/>
      <c r="C48" s="158"/>
      <c r="D48" s="164" t="s">
        <v>192</v>
      </c>
      <c r="E48" s="160"/>
      <c r="F48" s="160"/>
      <c r="G48" s="160"/>
      <c r="H48" s="160"/>
      <c r="I48" s="160"/>
      <c r="J48" s="165"/>
      <c r="K48" s="159"/>
    </row>
    <row r="49" spans="1:11" s="182" customFormat="1" ht="15" customHeight="1">
      <c r="A49" s="157"/>
      <c r="B49" s="129"/>
      <c r="C49" s="236" t="s">
        <v>819</v>
      </c>
      <c r="D49" s="111" t="s">
        <v>829</v>
      </c>
      <c r="E49" s="163" t="s">
        <v>565</v>
      </c>
      <c r="F49" s="132">
        <f>SUM(G49:J49)</f>
        <v>44.712</v>
      </c>
      <c r="G49" s="136"/>
      <c r="H49" s="136"/>
      <c r="I49" s="136">
        <v>44.712</v>
      </c>
      <c r="J49" s="137"/>
      <c r="K49" s="159"/>
    </row>
    <row r="50" spans="1:11" s="182" customFormat="1" ht="15" customHeight="1">
      <c r="A50" s="157"/>
      <c r="B50" s="129"/>
      <c r="C50" s="236" t="s">
        <v>819</v>
      </c>
      <c r="D50" s="111" t="s">
        <v>830</v>
      </c>
      <c r="E50" s="163" t="s">
        <v>601</v>
      </c>
      <c r="F50" s="132">
        <f>SUM(G50:J50)</f>
        <v>9.49</v>
      </c>
      <c r="G50" s="136"/>
      <c r="H50" s="136"/>
      <c r="I50" s="136">
        <v>9.49</v>
      </c>
      <c r="J50" s="137"/>
      <c r="K50" s="159"/>
    </row>
    <row r="51" spans="1:11" s="182" customFormat="1" ht="15" customHeight="1">
      <c r="A51" s="157"/>
      <c r="B51" s="129"/>
      <c r="C51" s="236" t="s">
        <v>819</v>
      </c>
      <c r="D51" s="111" t="s">
        <v>831</v>
      </c>
      <c r="E51" s="163" t="s">
        <v>467</v>
      </c>
      <c r="F51" s="132">
        <f>SUM(G51:J51)</f>
        <v>11.249</v>
      </c>
      <c r="G51" s="136"/>
      <c r="H51" s="136"/>
      <c r="I51" s="136">
        <v>11.249</v>
      </c>
      <c r="J51" s="137"/>
      <c r="K51" s="159"/>
    </row>
    <row r="52" spans="1:11" s="182" customFormat="1" ht="15" customHeight="1">
      <c r="A52" s="157"/>
      <c r="B52" s="129"/>
      <c r="C52" s="236" t="s">
        <v>819</v>
      </c>
      <c r="D52" s="111" t="s">
        <v>832</v>
      </c>
      <c r="E52" s="163" t="s">
        <v>717</v>
      </c>
      <c r="F52" s="132">
        <f>SUM(G52:J52)</f>
        <v>57.815</v>
      </c>
      <c r="G52" s="136"/>
      <c r="H52" s="136"/>
      <c r="I52" s="136">
        <v>57.815</v>
      </c>
      <c r="J52" s="137"/>
      <c r="K52" s="159"/>
    </row>
    <row r="53" spans="1:11" s="182" customFormat="1" ht="15" customHeight="1">
      <c r="A53" s="157"/>
      <c r="B53" s="129"/>
      <c r="C53" s="236" t="s">
        <v>819</v>
      </c>
      <c r="D53" s="111" t="s">
        <v>840</v>
      </c>
      <c r="E53" s="163" t="s">
        <v>780</v>
      </c>
      <c r="F53" s="132">
        <f>SUM(G53:J53)</f>
        <v>52.001</v>
      </c>
      <c r="G53" s="136"/>
      <c r="H53" s="136"/>
      <c r="I53" s="136">
        <v>52.001</v>
      </c>
      <c r="J53" s="137"/>
      <c r="K53" s="159"/>
    </row>
    <row r="54" spans="1:11" s="182" customFormat="1" ht="15" customHeight="1">
      <c r="A54" s="157"/>
      <c r="B54" s="129"/>
      <c r="C54" s="158"/>
      <c r="D54" s="166"/>
      <c r="E54" s="156" t="s">
        <v>196</v>
      </c>
      <c r="F54" s="162"/>
      <c r="G54" s="162"/>
      <c r="H54" s="162"/>
      <c r="I54" s="162"/>
      <c r="J54" s="167"/>
      <c r="K54" s="159"/>
    </row>
    <row r="55" spans="1:11" ht="24" customHeight="1">
      <c r="A55" s="127"/>
      <c r="B55" s="128"/>
      <c r="C55" s="103"/>
      <c r="D55" s="111" t="s">
        <v>175</v>
      </c>
      <c r="E55" s="94" t="s">
        <v>150</v>
      </c>
      <c r="F55" s="132">
        <f>SUM(G55:J55)</f>
        <v>0</v>
      </c>
      <c r="G55" s="132">
        <f>SUM(G56:G57)</f>
        <v>0</v>
      </c>
      <c r="H55" s="132">
        <f>SUM(H56:H57)</f>
        <v>0</v>
      </c>
      <c r="I55" s="132">
        <f>SUM(I56:I57)</f>
        <v>0</v>
      </c>
      <c r="J55" s="135">
        <f>SUM(J56:J57)</f>
        <v>0</v>
      </c>
      <c r="K55" s="104"/>
    </row>
    <row r="56" spans="1:11" s="182" customFormat="1" ht="15" customHeight="1" hidden="1">
      <c r="A56" s="157"/>
      <c r="B56" s="129"/>
      <c r="C56" s="158"/>
      <c r="D56" s="164" t="s">
        <v>193</v>
      </c>
      <c r="E56" s="160"/>
      <c r="F56" s="160"/>
      <c r="G56" s="160"/>
      <c r="H56" s="160"/>
      <c r="I56" s="160"/>
      <c r="J56" s="165"/>
      <c r="K56" s="159"/>
    </row>
    <row r="57" spans="1:11" s="182" customFormat="1" ht="15" customHeight="1">
      <c r="A57" s="157"/>
      <c r="B57" s="129"/>
      <c r="C57" s="158"/>
      <c r="D57" s="166"/>
      <c r="E57" s="156" t="s">
        <v>195</v>
      </c>
      <c r="F57" s="162"/>
      <c r="G57" s="162"/>
      <c r="H57" s="162"/>
      <c r="I57" s="162"/>
      <c r="J57" s="167"/>
      <c r="K57" s="159"/>
    </row>
    <row r="58" spans="3:11" ht="24" customHeight="1">
      <c r="C58" s="158"/>
      <c r="D58" s="111" t="s">
        <v>176</v>
      </c>
      <c r="E58" s="186" t="s">
        <v>207</v>
      </c>
      <c r="F58" s="134">
        <f>SUM(G58:J58)</f>
        <v>0</v>
      </c>
      <c r="G58" s="134">
        <f>SUM(G59:G60)</f>
        <v>0</v>
      </c>
      <c r="H58" s="134">
        <f>SUM(H59:H60)</f>
        <v>0</v>
      </c>
      <c r="I58" s="134">
        <f>SUM(I59:I60)</f>
        <v>0</v>
      </c>
      <c r="J58" s="135">
        <f>SUM(J59:J60)</f>
        <v>0</v>
      </c>
      <c r="K58" s="159"/>
    </row>
    <row r="59" spans="1:11" s="182" customFormat="1" ht="15" customHeight="1" hidden="1">
      <c r="A59" s="157"/>
      <c r="B59" s="129"/>
      <c r="C59" s="158"/>
      <c r="D59" s="164" t="s">
        <v>241</v>
      </c>
      <c r="E59" s="160"/>
      <c r="F59" s="160"/>
      <c r="G59" s="160"/>
      <c r="H59" s="160"/>
      <c r="I59" s="160"/>
      <c r="J59" s="165"/>
      <c r="K59" s="159"/>
    </row>
    <row r="60" spans="3:11" ht="15" customHeight="1">
      <c r="C60" s="158"/>
      <c r="D60" s="196"/>
      <c r="E60" s="156" t="s">
        <v>210</v>
      </c>
      <c r="F60" s="197"/>
      <c r="G60" s="197"/>
      <c r="H60" s="197"/>
      <c r="I60" s="197"/>
      <c r="J60" s="198"/>
      <c r="K60" s="159"/>
    </row>
    <row r="61" spans="1:11" ht="24" customHeight="1">
      <c r="A61" s="127"/>
      <c r="B61" s="128"/>
      <c r="C61" s="103"/>
      <c r="D61" s="111" t="s">
        <v>246</v>
      </c>
      <c r="E61" s="94" t="s">
        <v>248</v>
      </c>
      <c r="F61" s="132">
        <f>SUM(G61:J61)</f>
        <v>96.025</v>
      </c>
      <c r="G61" s="132">
        <f>SUM(G62:G64)</f>
        <v>0</v>
      </c>
      <c r="H61" s="132">
        <f>SUM(H62:H64)</f>
        <v>0</v>
      </c>
      <c r="I61" s="132">
        <f>SUM(I62:I64)</f>
        <v>96.025</v>
      </c>
      <c r="J61" s="135">
        <f>SUM(J62:J64)</f>
        <v>0</v>
      </c>
      <c r="K61" s="104"/>
    </row>
    <row r="62" spans="1:11" s="182" customFormat="1" ht="15" customHeight="1" hidden="1">
      <c r="A62" s="157"/>
      <c r="B62" s="129"/>
      <c r="C62" s="158"/>
      <c r="D62" s="164" t="s">
        <v>247</v>
      </c>
      <c r="E62" s="160"/>
      <c r="F62" s="160"/>
      <c r="G62" s="160"/>
      <c r="H62" s="160"/>
      <c r="I62" s="160"/>
      <c r="J62" s="165"/>
      <c r="K62" s="159"/>
    </row>
    <row r="63" spans="1:11" s="182" customFormat="1" ht="15" customHeight="1">
      <c r="A63" s="157"/>
      <c r="B63" s="129"/>
      <c r="C63" s="236" t="s">
        <v>819</v>
      </c>
      <c r="D63" s="111" t="s">
        <v>841</v>
      </c>
      <c r="E63" s="163" t="s">
        <v>717</v>
      </c>
      <c r="F63" s="132">
        <f>SUM(G63:J63)</f>
        <v>96.025</v>
      </c>
      <c r="G63" s="136"/>
      <c r="H63" s="136"/>
      <c r="I63" s="136">
        <v>96.025</v>
      </c>
      <c r="J63" s="137"/>
      <c r="K63" s="159"/>
    </row>
    <row r="64" spans="1:11" s="182" customFormat="1" ht="15" customHeight="1">
      <c r="A64" s="157"/>
      <c r="B64" s="129"/>
      <c r="C64" s="158"/>
      <c r="D64" s="166"/>
      <c r="E64" s="156" t="s">
        <v>196</v>
      </c>
      <c r="F64" s="162"/>
      <c r="G64" s="162"/>
      <c r="H64" s="162"/>
      <c r="I64" s="162"/>
      <c r="J64" s="167"/>
      <c r="K64" s="159"/>
    </row>
    <row r="65" spans="1:11" ht="30" customHeight="1">
      <c r="A65" s="127"/>
      <c r="B65" s="128"/>
      <c r="C65" s="103"/>
      <c r="D65" s="111" t="s">
        <v>177</v>
      </c>
      <c r="E65" s="95" t="s">
        <v>152</v>
      </c>
      <c r="F65" s="132">
        <f>SUM(G65:I65)</f>
        <v>5244.323999999998</v>
      </c>
      <c r="G65" s="134">
        <f>SUM(G34:J34)</f>
        <v>2353.0289999999995</v>
      </c>
      <c r="H65" s="134">
        <f>SUM(G35:J35)</f>
        <v>0</v>
      </c>
      <c r="I65" s="134">
        <f>SUM(G36:J36)</f>
        <v>2891.2949999999983</v>
      </c>
      <c r="J65" s="144"/>
      <c r="K65" s="104"/>
    </row>
    <row r="66" spans="1:11" ht="30" customHeight="1">
      <c r="A66" s="127"/>
      <c r="B66" s="128"/>
      <c r="C66" s="103"/>
      <c r="D66" s="111" t="s">
        <v>178</v>
      </c>
      <c r="E66" s="95" t="s">
        <v>151</v>
      </c>
      <c r="F66" s="132">
        <f>SUM(G66:J66)</f>
        <v>0</v>
      </c>
      <c r="G66" s="136"/>
      <c r="H66" s="136"/>
      <c r="I66" s="136"/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179</v>
      </c>
      <c r="E68" s="95" t="s">
        <v>153</v>
      </c>
      <c r="F68" s="132">
        <f aca="true" t="shared" si="1" ref="F68:F74">SUM(G68:J68)</f>
        <v>354.19300000000004</v>
      </c>
      <c r="G68" s="134">
        <f>SUM(G69:G70)</f>
        <v>312.182</v>
      </c>
      <c r="H68" s="134">
        <f>SUM(H69:H70)</f>
        <v>0</v>
      </c>
      <c r="I68" s="134">
        <f>SUM(I69:I70)</f>
        <v>32.838</v>
      </c>
      <c r="J68" s="135">
        <f>SUM(J69:J70)</f>
        <v>9.173</v>
      </c>
      <c r="K68" s="104"/>
    </row>
    <row r="69" spans="1:11" ht="24" customHeight="1">
      <c r="A69" s="127"/>
      <c r="B69" s="128"/>
      <c r="C69" s="103"/>
      <c r="D69" s="111" t="s">
        <v>182</v>
      </c>
      <c r="E69" s="94" t="s">
        <v>154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24" customHeight="1">
      <c r="A70" s="127"/>
      <c r="B70" s="128"/>
      <c r="C70" s="103"/>
      <c r="D70" s="111" t="s">
        <v>240</v>
      </c>
      <c r="E70" s="96" t="s">
        <v>155</v>
      </c>
      <c r="F70" s="132">
        <f t="shared" si="1"/>
        <v>354.19300000000004</v>
      </c>
      <c r="G70" s="136">
        <v>312.182</v>
      </c>
      <c r="H70" s="136"/>
      <c r="I70" s="136">
        <v>32.838</v>
      </c>
      <c r="J70" s="137">
        <v>9.173</v>
      </c>
      <c r="K70" s="104"/>
    </row>
    <row r="71" spans="1:11" ht="9" customHeight="1">
      <c r="A71" s="127"/>
      <c r="B71" s="128"/>
      <c r="C71" s="103"/>
      <c r="D71" s="215"/>
      <c r="E71" s="216"/>
      <c r="F71" s="217"/>
      <c r="G71" s="218"/>
      <c r="H71" s="218"/>
      <c r="I71" s="218"/>
      <c r="J71" s="221"/>
      <c r="K71" s="104"/>
    </row>
    <row r="72" spans="1:11" ht="30" customHeight="1">
      <c r="A72" s="127"/>
      <c r="B72" s="128"/>
      <c r="C72" s="103"/>
      <c r="D72" s="111" t="s">
        <v>180</v>
      </c>
      <c r="E72" s="95" t="s">
        <v>156</v>
      </c>
      <c r="F72" s="132">
        <f t="shared" si="1"/>
        <v>0</v>
      </c>
      <c r="G72" s="136"/>
      <c r="H72" s="136"/>
      <c r="I72" s="136"/>
      <c r="J72" s="137"/>
      <c r="K72" s="104"/>
    </row>
    <row r="73" spans="1:11" ht="30" customHeight="1">
      <c r="A73" s="127"/>
      <c r="B73" s="128"/>
      <c r="C73" s="103"/>
      <c r="D73" s="111" t="s">
        <v>181</v>
      </c>
      <c r="E73" s="95" t="s">
        <v>157</v>
      </c>
      <c r="F73" s="132">
        <f t="shared" si="1"/>
        <v>0</v>
      </c>
      <c r="G73" s="136"/>
      <c r="H73" s="136"/>
      <c r="I73" s="136"/>
      <c r="J73" s="137"/>
      <c r="K73" s="104"/>
    </row>
    <row r="74" spans="1:11" ht="30" customHeight="1" thickBot="1">
      <c r="A74" s="127"/>
      <c r="B74" s="128"/>
      <c r="C74" s="103"/>
      <c r="D74" s="147" t="s">
        <v>183</v>
      </c>
      <c r="E74" s="145" t="s">
        <v>2</v>
      </c>
      <c r="F74" s="226">
        <f t="shared" si="1"/>
        <v>-1.6253665080512292E-12</v>
      </c>
      <c r="G74" s="227">
        <f>G18-G38-G65-G66-G68+G72-G73</f>
        <v>2.2737367544323206E-13</v>
      </c>
      <c r="H74" s="227">
        <f>H18+H33-H38-H65-H66-H68+H72-H73</f>
        <v>0</v>
      </c>
      <c r="I74" s="227">
        <f>I18+I33-I38-I65-I66-I68+I72-I73</f>
        <v>1.9184653865522705E-13</v>
      </c>
      <c r="J74" s="228">
        <f>J18+J33-J38-J66-J68+J72-J73</f>
        <v>-2.0445867221496883E-12</v>
      </c>
      <c r="K74" s="104"/>
    </row>
    <row r="75" spans="1:11" ht="18" customHeight="1" thickBot="1">
      <c r="A75" s="127"/>
      <c r="B75" s="128"/>
      <c r="C75" s="103"/>
      <c r="D75" s="276" t="s">
        <v>158</v>
      </c>
      <c r="E75" s="277"/>
      <c r="F75" s="277"/>
      <c r="G75" s="277"/>
      <c r="H75" s="277"/>
      <c r="I75" s="277"/>
      <c r="J75" s="278"/>
      <c r="K75" s="104"/>
    </row>
    <row r="76" spans="1:11" ht="30" customHeight="1">
      <c r="A76" s="127"/>
      <c r="B76" s="128"/>
      <c r="C76" s="103"/>
      <c r="D76" s="140" t="s">
        <v>138</v>
      </c>
      <c r="E76" s="146" t="s">
        <v>143</v>
      </c>
      <c r="F76" s="142">
        <f>SUM(G76:J76)</f>
        <v>10.147685009487667</v>
      </c>
      <c r="G76" s="143">
        <f>SUM(G77,G78,G87,G90)</f>
        <v>5.898565464895636</v>
      </c>
      <c r="H76" s="143">
        <f>SUM(H77,H78,H87,H90)</f>
        <v>0</v>
      </c>
      <c r="I76" s="143">
        <f>SUM(I77,I78,I87,I90)</f>
        <v>4.2491195445920305</v>
      </c>
      <c r="J76" s="184">
        <f>SUM(J77,J78,J87,J90)</f>
        <v>0</v>
      </c>
      <c r="K76" s="104"/>
    </row>
    <row r="77" spans="1:11" ht="24" customHeight="1">
      <c r="A77" s="127"/>
      <c r="B77" s="128"/>
      <c r="C77" s="103"/>
      <c r="D77" s="111" t="s">
        <v>166</v>
      </c>
      <c r="E77" s="94" t="s">
        <v>159</v>
      </c>
      <c r="F77" s="132">
        <f>SUM(G77:J77)</f>
        <v>0</v>
      </c>
      <c r="G77" s="136"/>
      <c r="H77" s="136"/>
      <c r="I77" s="136"/>
      <c r="J77" s="137"/>
      <c r="K77" s="104"/>
    </row>
    <row r="78" spans="1:11" ht="24" customHeight="1">
      <c r="A78" s="127"/>
      <c r="B78" s="128"/>
      <c r="C78" s="103"/>
      <c r="D78" s="111" t="s">
        <v>167</v>
      </c>
      <c r="E78" s="94" t="s">
        <v>145</v>
      </c>
      <c r="F78" s="132">
        <f>SUM(G78:J78)</f>
        <v>10.147685009487667</v>
      </c>
      <c r="G78" s="132">
        <f>SUM(G79:G86)</f>
        <v>5.898565464895636</v>
      </c>
      <c r="H78" s="132">
        <f>SUM(H79:H86)</f>
        <v>0</v>
      </c>
      <c r="I78" s="132">
        <f>SUM(I79:I86)</f>
        <v>4.2491195445920305</v>
      </c>
      <c r="J78" s="135">
        <f>SUM(J79:J86)</f>
        <v>0</v>
      </c>
      <c r="K78" s="104"/>
    </row>
    <row r="79" spans="1:11" s="182" customFormat="1" ht="15" customHeight="1" hidden="1">
      <c r="A79" s="157"/>
      <c r="B79" s="129"/>
      <c r="C79" s="158"/>
      <c r="D79" s="164" t="s">
        <v>189</v>
      </c>
      <c r="E79" s="160"/>
      <c r="F79" s="160"/>
      <c r="G79" s="160"/>
      <c r="H79" s="160"/>
      <c r="I79" s="160"/>
      <c r="J79" s="165"/>
      <c r="K79" s="159"/>
    </row>
    <row r="80" spans="1:11" s="182" customFormat="1" ht="15" customHeight="1">
      <c r="A80" s="157"/>
      <c r="B80" s="129"/>
      <c r="C80" s="237" t="s">
        <v>819</v>
      </c>
      <c r="D80" s="111" t="s">
        <v>820</v>
      </c>
      <c r="E80" s="238" t="str">
        <f>IF('46 - передача'!$E$22="","",'46 - передача'!$E$22)</f>
        <v>АО "Россети Тюмень"</v>
      </c>
      <c r="F80" s="132">
        <f aca="true" t="shared" si="2" ref="F80:F85">SUM(G80:J80)</f>
        <v>7.00103605313093</v>
      </c>
      <c r="G80" s="136">
        <v>5.496438330170778</v>
      </c>
      <c r="H80" s="136"/>
      <c r="I80" s="136">
        <v>1.5045977229601517</v>
      </c>
      <c r="J80" s="136"/>
      <c r="K80" s="159"/>
    </row>
    <row r="81" spans="1:11" s="182" customFormat="1" ht="15" customHeight="1">
      <c r="A81" s="157"/>
      <c r="B81" s="129"/>
      <c r="C81" s="237" t="s">
        <v>819</v>
      </c>
      <c r="D81" s="111" t="s">
        <v>821</v>
      </c>
      <c r="E81" s="238" t="str">
        <f>IF('46 - передача'!$E$23="","",'46 - передача'!$E$23)</f>
        <v>ООО "Транзит-Электро-Тюмень"</v>
      </c>
      <c r="F81" s="132">
        <f t="shared" si="2"/>
        <v>0.20333965844402277</v>
      </c>
      <c r="G81" s="136"/>
      <c r="H81" s="136"/>
      <c r="I81" s="136">
        <v>0.20333965844402277</v>
      </c>
      <c r="J81" s="136"/>
      <c r="K81" s="159"/>
    </row>
    <row r="82" spans="1:11" s="182" customFormat="1" ht="15" customHeight="1">
      <c r="A82" s="157"/>
      <c r="B82" s="129"/>
      <c r="C82" s="237" t="s">
        <v>819</v>
      </c>
      <c r="D82" s="111" t="s">
        <v>822</v>
      </c>
      <c r="E82" s="238" t="str">
        <f>IF('46 - передача'!$E$24="","",'46 - передача'!$E$24)</f>
        <v>ООО "Агентство Интеллект-Сервис"</v>
      </c>
      <c r="F82" s="132">
        <f t="shared" si="2"/>
        <v>0.16186337760910816</v>
      </c>
      <c r="G82" s="136"/>
      <c r="H82" s="136"/>
      <c r="I82" s="136">
        <v>0.16186337760910816</v>
      </c>
      <c r="J82" s="136"/>
      <c r="K82" s="159"/>
    </row>
    <row r="83" spans="1:11" s="182" customFormat="1" ht="15" customHeight="1">
      <c r="A83" s="157"/>
      <c r="B83" s="129"/>
      <c r="C83" s="237" t="s">
        <v>819</v>
      </c>
      <c r="D83" s="111" t="s">
        <v>823</v>
      </c>
      <c r="E83" s="238" t="str">
        <f>IF('46 - передача'!$E$25="","",'46 - передача'!$E$25)</f>
        <v>филиал ОАО "РЖД"- Свердловская ж.д. (Тюменская дистанция)</v>
      </c>
      <c r="F83" s="132">
        <f t="shared" si="2"/>
        <v>0.8575351043643263</v>
      </c>
      <c r="G83" s="136">
        <v>0.40212713472485767</v>
      </c>
      <c r="H83" s="136"/>
      <c r="I83" s="136">
        <v>0.45540796963946867</v>
      </c>
      <c r="J83" s="136"/>
      <c r="K83" s="159"/>
    </row>
    <row r="84" spans="1:11" s="182" customFormat="1" ht="15" customHeight="1">
      <c r="A84" s="157"/>
      <c r="B84" s="129"/>
      <c r="C84" s="237" t="s">
        <v>819</v>
      </c>
      <c r="D84" s="111" t="s">
        <v>824</v>
      </c>
      <c r="E84" s="238" t="str">
        <f>IF('46 - передача'!$E$26="","",'46 - передача'!$E$26)</f>
        <v>АО "СУЭНКО"</v>
      </c>
      <c r="F84" s="132">
        <f t="shared" si="2"/>
        <v>1.7160607210626186</v>
      </c>
      <c r="G84" s="136"/>
      <c r="H84" s="136"/>
      <c r="I84" s="136">
        <v>1.7160607210626186</v>
      </c>
      <c r="J84" s="136"/>
      <c r="K84" s="159"/>
    </row>
    <row r="85" spans="1:11" s="182" customFormat="1" ht="15" customHeight="1">
      <c r="A85" s="157"/>
      <c r="B85" s="129"/>
      <c r="C85" s="237" t="s">
        <v>819</v>
      </c>
      <c r="D85" s="111" t="s">
        <v>837</v>
      </c>
      <c r="E85" s="238" t="str">
        <f>IF('46 - передача'!$E$27="","",'46 - передача'!$E$27)</f>
        <v>ООО "Элтранс"</v>
      </c>
      <c r="F85" s="132">
        <f t="shared" si="2"/>
        <v>0.20785009487666034</v>
      </c>
      <c r="G85" s="136"/>
      <c r="H85" s="136"/>
      <c r="I85" s="136">
        <v>0.20785009487666034</v>
      </c>
      <c r="J85" s="136"/>
      <c r="K85" s="159"/>
    </row>
    <row r="86" spans="1:11" s="182" customFormat="1" ht="15" customHeight="1">
      <c r="A86" s="157"/>
      <c r="B86" s="129"/>
      <c r="C86" s="158"/>
      <c r="D86" s="166"/>
      <c r="E86" s="219" t="s">
        <v>196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168</v>
      </c>
      <c r="E87" s="94" t="s">
        <v>146</v>
      </c>
      <c r="F87" s="132">
        <f>SUM(G87:J87)</f>
        <v>0</v>
      </c>
      <c r="G87" s="132">
        <f>SUM(G88:G89)</f>
        <v>0</v>
      </c>
      <c r="H87" s="132">
        <f>SUM(H88:H89)</f>
        <v>0</v>
      </c>
      <c r="I87" s="132">
        <f>SUM(I88:I89)</f>
        <v>0</v>
      </c>
      <c r="J87" s="135">
        <f>SUM(J88:J89)</f>
        <v>0</v>
      </c>
      <c r="K87" s="104"/>
    </row>
    <row r="88" spans="1:11" s="182" customFormat="1" ht="15" customHeight="1" hidden="1">
      <c r="A88" s="157"/>
      <c r="B88" s="129"/>
      <c r="C88" s="158"/>
      <c r="D88" s="164" t="s">
        <v>190</v>
      </c>
      <c r="E88" s="160"/>
      <c r="F88" s="160"/>
      <c r="G88" s="160"/>
      <c r="H88" s="160"/>
      <c r="I88" s="160"/>
      <c r="J88" s="165"/>
      <c r="K88" s="159"/>
    </row>
    <row r="89" spans="1:11" s="182" customFormat="1" ht="15" customHeight="1">
      <c r="A89" s="157"/>
      <c r="B89" s="129"/>
      <c r="C89" s="158"/>
      <c r="D89" s="166"/>
      <c r="E89" s="219" t="s">
        <v>195</v>
      </c>
      <c r="F89" s="162"/>
      <c r="G89" s="162"/>
      <c r="H89" s="162"/>
      <c r="I89" s="162"/>
      <c r="J89" s="167"/>
      <c r="K89" s="159"/>
    </row>
    <row r="90" spans="1:11" ht="24" customHeight="1">
      <c r="A90" s="127"/>
      <c r="B90" s="128"/>
      <c r="C90" s="103"/>
      <c r="D90" s="111" t="s">
        <v>249</v>
      </c>
      <c r="E90" s="94" t="s">
        <v>250</v>
      </c>
      <c r="F90" s="132">
        <f>SUM(G90:J90)</f>
        <v>0</v>
      </c>
      <c r="G90" s="136"/>
      <c r="H90" s="136"/>
      <c r="I90" s="136"/>
      <c r="J90" s="137"/>
      <c r="K90" s="104"/>
    </row>
    <row r="91" spans="1:11" ht="30" customHeight="1">
      <c r="A91" s="127"/>
      <c r="B91" s="128"/>
      <c r="C91" s="103"/>
      <c r="D91" s="111" t="s">
        <v>137</v>
      </c>
      <c r="E91" s="95" t="s">
        <v>147</v>
      </c>
      <c r="F91" s="132">
        <f>SUM(H91:J91)</f>
        <v>9.951278937381407</v>
      </c>
      <c r="G91" s="155"/>
      <c r="H91" s="134">
        <f>H92</f>
        <v>0</v>
      </c>
      <c r="I91" s="134">
        <f>I92+I93</f>
        <v>4.464950664136623</v>
      </c>
      <c r="J91" s="135">
        <f>J92+J93+J94</f>
        <v>5.486328273244783</v>
      </c>
      <c r="K91" s="104"/>
    </row>
    <row r="92" spans="1:11" ht="24" customHeight="1">
      <c r="A92" s="127"/>
      <c r="B92" s="128"/>
      <c r="C92" s="103"/>
      <c r="D92" s="111" t="s">
        <v>169</v>
      </c>
      <c r="E92" s="94" t="s">
        <v>0</v>
      </c>
      <c r="F92" s="132">
        <f>SUM(H92:J92)</f>
        <v>4.464950664136623</v>
      </c>
      <c r="G92" s="155"/>
      <c r="H92" s="136"/>
      <c r="I92" s="136">
        <v>4.464950664136623</v>
      </c>
      <c r="J92" s="137"/>
      <c r="K92" s="104"/>
    </row>
    <row r="93" spans="1:11" ht="24" customHeight="1">
      <c r="A93" s="127"/>
      <c r="B93" s="128"/>
      <c r="C93" s="103"/>
      <c r="D93" s="111" t="s">
        <v>170</v>
      </c>
      <c r="E93" s="94" t="s">
        <v>164</v>
      </c>
      <c r="F93" s="132">
        <f>SUM(I93:J93)</f>
        <v>0</v>
      </c>
      <c r="G93" s="155"/>
      <c r="H93" s="155"/>
      <c r="I93" s="136"/>
      <c r="J93" s="137"/>
      <c r="K93" s="104"/>
    </row>
    <row r="94" spans="1:11" ht="24" customHeight="1">
      <c r="A94" s="127"/>
      <c r="B94" s="128"/>
      <c r="C94" s="103"/>
      <c r="D94" s="111" t="s">
        <v>171</v>
      </c>
      <c r="E94" s="94" t="s">
        <v>165</v>
      </c>
      <c r="F94" s="132">
        <f>SUM(J94)</f>
        <v>5.486328273244783</v>
      </c>
      <c r="G94" s="155"/>
      <c r="H94" s="155"/>
      <c r="I94" s="155"/>
      <c r="J94" s="137">
        <v>5.486328273244783</v>
      </c>
      <c r="K94" s="104"/>
    </row>
    <row r="95" spans="1:11" ht="9" customHeight="1">
      <c r="A95" s="127"/>
      <c r="B95" s="128"/>
      <c r="C95" s="103"/>
      <c r="D95" s="215"/>
      <c r="E95" s="216"/>
      <c r="F95" s="217"/>
      <c r="G95" s="218"/>
      <c r="H95" s="218"/>
      <c r="I95" s="218"/>
      <c r="J95" s="221"/>
      <c r="K95" s="104"/>
    </row>
    <row r="96" spans="1:11" ht="30" customHeight="1">
      <c r="A96" s="127"/>
      <c r="B96" s="128"/>
      <c r="C96" s="103"/>
      <c r="D96" s="111" t="s">
        <v>172</v>
      </c>
      <c r="E96" s="95" t="s">
        <v>148</v>
      </c>
      <c r="F96" s="132">
        <f>SUM(G96:J96)</f>
        <v>9.47559203036053</v>
      </c>
      <c r="G96" s="134">
        <f>SUM(G97,G105,G113,G116,G119)</f>
        <v>0.8412390891840608</v>
      </c>
      <c r="H96" s="134">
        <f>SUM(H97,H105,H113,H116,H119)</f>
        <v>0</v>
      </c>
      <c r="I96" s="134">
        <f>SUM(I97,I105,I113,I116,I119)</f>
        <v>3.1654307400379507</v>
      </c>
      <c r="J96" s="135">
        <f>SUM(J97,J105,J113,J116,J119)</f>
        <v>5.46892220113852</v>
      </c>
      <c r="K96" s="104"/>
    </row>
    <row r="97" spans="1:11" ht="24" customHeight="1">
      <c r="A97" s="127"/>
      <c r="B97" s="128"/>
      <c r="C97" s="103"/>
      <c r="D97" s="111" t="s">
        <v>173</v>
      </c>
      <c r="E97" s="94" t="s">
        <v>238</v>
      </c>
      <c r="F97" s="132">
        <f>SUM(G97:J97)</f>
        <v>8.960806451612903</v>
      </c>
      <c r="G97" s="132">
        <f>SUM(G98:G104)</f>
        <v>0.8412390891840608</v>
      </c>
      <c r="H97" s="132">
        <f>SUM(H98:H104)</f>
        <v>0</v>
      </c>
      <c r="I97" s="132">
        <f>SUM(I98:I104)</f>
        <v>2.650645161290323</v>
      </c>
      <c r="J97" s="135">
        <f>SUM(J98:J104)</f>
        <v>5.46892220113852</v>
      </c>
      <c r="K97" s="104"/>
    </row>
    <row r="98" spans="1:11" s="182" customFormat="1" ht="15" customHeight="1" hidden="1">
      <c r="A98" s="157"/>
      <c r="B98" s="129"/>
      <c r="C98" s="158"/>
      <c r="D98" s="164" t="s">
        <v>191</v>
      </c>
      <c r="E98" s="160"/>
      <c r="F98" s="160"/>
      <c r="G98" s="160"/>
      <c r="H98" s="160"/>
      <c r="I98" s="160"/>
      <c r="J98" s="165"/>
      <c r="K98" s="159"/>
    </row>
    <row r="99" spans="1:11" s="182" customFormat="1" ht="15" customHeight="1">
      <c r="A99" s="157"/>
      <c r="B99" s="129"/>
      <c r="C99" s="237" t="s">
        <v>819</v>
      </c>
      <c r="D99" s="111" t="s">
        <v>825</v>
      </c>
      <c r="E99" s="238" t="str">
        <f>IF('46 - передача'!$E$41="","",'46 - передача'!$E$41)</f>
        <v>АО "Газпром энергосбыт Тюмень"</v>
      </c>
      <c r="F99" s="132">
        <f>SUM(G99:J99)</f>
        <v>7.096709677419355</v>
      </c>
      <c r="G99" s="136">
        <v>0.8412390891840608</v>
      </c>
      <c r="H99" s="136"/>
      <c r="I99" s="136">
        <v>1.616438330170778</v>
      </c>
      <c r="J99" s="136">
        <v>4.639032258064516</v>
      </c>
      <c r="K99" s="159"/>
    </row>
    <row r="100" spans="1:11" s="182" customFormat="1" ht="15" customHeight="1">
      <c r="A100" s="157"/>
      <c r="B100" s="129"/>
      <c r="C100" s="237" t="s">
        <v>819</v>
      </c>
      <c r="D100" s="111" t="s">
        <v>826</v>
      </c>
      <c r="E100" s="238" t="str">
        <f>IF('46 - передача'!$E$42="","",'46 - передача'!$E$42)</f>
        <v>ООО "МагнитЭнерго"</v>
      </c>
      <c r="F100" s="132">
        <f>SUM(G100:J100)</f>
        <v>0.06542884250474384</v>
      </c>
      <c r="G100" s="136"/>
      <c r="H100" s="136"/>
      <c r="I100" s="136"/>
      <c r="J100" s="136">
        <v>0.06542884250474384</v>
      </c>
      <c r="K100" s="159"/>
    </row>
    <row r="101" spans="1:11" s="182" customFormat="1" ht="15" customHeight="1">
      <c r="A101" s="157"/>
      <c r="B101" s="129"/>
      <c r="C101" s="237" t="s">
        <v>819</v>
      </c>
      <c r="D101" s="111" t="s">
        <v>827</v>
      </c>
      <c r="E101" s="238" t="str">
        <f>IF('46 - передача'!$E$43="","",'46 - передача'!$E$43)</f>
        <v>ООО "Энергокомплекс"</v>
      </c>
      <c r="F101" s="132">
        <f>SUM(G101:J101)</f>
        <v>0.38406831119544593</v>
      </c>
      <c r="G101" s="136"/>
      <c r="H101" s="136"/>
      <c r="I101" s="136">
        <v>0.20476660341555977</v>
      </c>
      <c r="J101" s="136">
        <v>0.17930170777988616</v>
      </c>
      <c r="K101" s="159"/>
    </row>
    <row r="102" spans="1:11" s="182" customFormat="1" ht="15" customHeight="1">
      <c r="A102" s="157"/>
      <c r="B102" s="129"/>
      <c r="C102" s="237" t="s">
        <v>819</v>
      </c>
      <c r="D102" s="111" t="s">
        <v>828</v>
      </c>
      <c r="E102" s="238" t="str">
        <f>IF('46 - передача'!$E$44="","",'46 - передача'!$E$44)</f>
        <v>АО "Энергосбытовая компания "Восток"</v>
      </c>
      <c r="F102" s="132">
        <f>SUM(G102:J102)</f>
        <v>1.4145996204933589</v>
      </c>
      <c r="G102" s="136"/>
      <c r="H102" s="136"/>
      <c r="I102" s="136">
        <v>0.8294402277039848</v>
      </c>
      <c r="J102" s="136">
        <v>0.5851593927893739</v>
      </c>
      <c r="K102" s="159"/>
    </row>
    <row r="103" spans="1:11" s="182" customFormat="1" ht="15" customHeight="1">
      <c r="A103" s="157"/>
      <c r="B103" s="129"/>
      <c r="C103" s="237" t="s">
        <v>819</v>
      </c>
      <c r="D103" s="111" t="s">
        <v>838</v>
      </c>
      <c r="E103" s="238" t="str">
        <f>IF('46 - передача'!$E$45="","",'46 - передача'!$E$45)</f>
        <v>ООО "РН-Энерго"</v>
      </c>
      <c r="F103" s="132">
        <f>SUM(G103:J103)</f>
        <v>0</v>
      </c>
      <c r="G103" s="136"/>
      <c r="H103" s="136"/>
      <c r="I103" s="136">
        <v>0</v>
      </c>
      <c r="J103" s="137"/>
      <c r="K103" s="159"/>
    </row>
    <row r="104" spans="1:11" s="182" customFormat="1" ht="15" customHeight="1">
      <c r="A104" s="157"/>
      <c r="B104" s="129"/>
      <c r="C104" s="158"/>
      <c r="D104" s="166"/>
      <c r="E104" s="219" t="s">
        <v>197</v>
      </c>
      <c r="F104" s="162"/>
      <c r="G104" s="162"/>
      <c r="H104" s="162"/>
      <c r="I104" s="162"/>
      <c r="J104" s="167"/>
      <c r="K104" s="159"/>
    </row>
    <row r="105" spans="1:11" ht="24" customHeight="1">
      <c r="A105" s="127"/>
      <c r="B105" s="128"/>
      <c r="C105" s="103"/>
      <c r="D105" s="111" t="s">
        <v>174</v>
      </c>
      <c r="E105" s="94" t="s">
        <v>149</v>
      </c>
      <c r="F105" s="132">
        <f>SUM(G105:J105)</f>
        <v>0.3325749525616698</v>
      </c>
      <c r="G105" s="132">
        <f>SUM(G106:G112)</f>
        <v>0</v>
      </c>
      <c r="H105" s="132">
        <f>SUM(H106:H112)</f>
        <v>0</v>
      </c>
      <c r="I105" s="132">
        <f>SUM(I106:I112)</f>
        <v>0.3325749525616698</v>
      </c>
      <c r="J105" s="135">
        <f>SUM(J106:J112)</f>
        <v>0</v>
      </c>
      <c r="K105" s="104"/>
    </row>
    <row r="106" spans="1:11" s="182" customFormat="1" ht="15" customHeight="1" hidden="1">
      <c r="A106" s="157"/>
      <c r="B106" s="129"/>
      <c r="C106" s="158"/>
      <c r="D106" s="164" t="s">
        <v>192</v>
      </c>
      <c r="E106" s="160"/>
      <c r="F106" s="160"/>
      <c r="G106" s="160"/>
      <c r="H106" s="160"/>
      <c r="I106" s="160"/>
      <c r="J106" s="165"/>
      <c r="K106" s="159"/>
    </row>
    <row r="107" spans="1:11" s="182" customFormat="1" ht="15" customHeight="1">
      <c r="A107" s="157"/>
      <c r="B107" s="129"/>
      <c r="C107" s="237" t="s">
        <v>819</v>
      </c>
      <c r="D107" s="111" t="s">
        <v>829</v>
      </c>
      <c r="E107" s="238" t="str">
        <f>IF('46 - передача'!$E$49="","",'46 - передача'!$E$49)</f>
        <v>ООО "Ремэнергостройсервис"</v>
      </c>
      <c r="F107" s="132">
        <f>SUM(G107:J107)</f>
        <v>0.08484250474383302</v>
      </c>
      <c r="G107" s="136"/>
      <c r="H107" s="136"/>
      <c r="I107" s="136">
        <v>0.08484250474383302</v>
      </c>
      <c r="J107" s="136"/>
      <c r="K107" s="159"/>
    </row>
    <row r="108" spans="1:11" s="182" customFormat="1" ht="15" customHeight="1">
      <c r="A108" s="157"/>
      <c r="B108" s="129"/>
      <c r="C108" s="237" t="s">
        <v>819</v>
      </c>
      <c r="D108" s="111" t="s">
        <v>830</v>
      </c>
      <c r="E108" s="238" t="str">
        <f>IF('46 - передача'!$E$50="","",'46 - передача'!$E$50)</f>
        <v>ООО "Элтранс"</v>
      </c>
      <c r="F108" s="132">
        <f>SUM(G108:J108)</f>
        <v>0.018007590132827326</v>
      </c>
      <c r="G108" s="136"/>
      <c r="H108" s="136"/>
      <c r="I108" s="136">
        <v>0.018007590132827326</v>
      </c>
      <c r="J108" s="136"/>
      <c r="K108" s="159"/>
    </row>
    <row r="109" spans="1:11" s="182" customFormat="1" ht="15" customHeight="1">
      <c r="A109" s="157"/>
      <c r="B109" s="129"/>
      <c r="C109" s="237" t="s">
        <v>819</v>
      </c>
      <c r="D109" s="111" t="s">
        <v>831</v>
      </c>
      <c r="E109" s="238" t="str">
        <f>IF('46 - передача'!$E$51="","",'46 - передача'!$E$51)</f>
        <v>ЗАО "НадымЭнергоСбыт"</v>
      </c>
      <c r="F109" s="132">
        <f>SUM(G109:J109)</f>
        <v>0.021345351043643265</v>
      </c>
      <c r="G109" s="136"/>
      <c r="H109" s="136"/>
      <c r="I109" s="136">
        <v>0.021345351043643265</v>
      </c>
      <c r="J109" s="136"/>
      <c r="K109" s="159"/>
    </row>
    <row r="110" spans="1:11" s="182" customFormat="1" ht="15" customHeight="1">
      <c r="A110" s="157"/>
      <c r="B110" s="129"/>
      <c r="C110" s="237" t="s">
        <v>819</v>
      </c>
      <c r="D110" s="111" t="s">
        <v>832</v>
      </c>
      <c r="E110" s="238" t="str">
        <f>IF('46 - передача'!$E$52="","",'46 - передача'!$E$52)</f>
        <v>АО "СУЭНКО"</v>
      </c>
      <c r="F110" s="132">
        <f>SUM(G110:J110)</f>
        <v>0.10970588235294118</v>
      </c>
      <c r="G110" s="136"/>
      <c r="H110" s="136"/>
      <c r="I110" s="136">
        <v>0.10970588235294118</v>
      </c>
      <c r="J110" s="137"/>
      <c r="K110" s="159"/>
    </row>
    <row r="111" spans="1:11" s="182" customFormat="1" ht="15" customHeight="1">
      <c r="A111" s="157"/>
      <c r="B111" s="129"/>
      <c r="C111" s="237" t="s">
        <v>819</v>
      </c>
      <c r="D111" s="111" t="s">
        <v>840</v>
      </c>
      <c r="E111" s="238" t="str">
        <f>IF('46 - передача'!$E$53="","",'46 - передача'!$E$53)</f>
        <v>АО "Россети Тюмень"</v>
      </c>
      <c r="F111" s="132">
        <f>SUM(G111:J111)</f>
        <v>0.09867362428842505</v>
      </c>
      <c r="G111" s="136"/>
      <c r="H111" s="136"/>
      <c r="I111" s="136">
        <v>0.09867362428842505</v>
      </c>
      <c r="J111" s="137"/>
      <c r="K111" s="159"/>
    </row>
    <row r="112" spans="1:11" s="182" customFormat="1" ht="15" customHeight="1">
      <c r="A112" s="157"/>
      <c r="B112" s="129"/>
      <c r="C112" s="158"/>
      <c r="D112" s="166"/>
      <c r="E112" s="219" t="s">
        <v>196</v>
      </c>
      <c r="F112" s="162"/>
      <c r="G112" s="162"/>
      <c r="H112" s="162"/>
      <c r="I112" s="162"/>
      <c r="J112" s="167"/>
      <c r="K112" s="159"/>
    </row>
    <row r="113" spans="1:11" ht="24" customHeight="1">
      <c r="A113" s="127"/>
      <c r="B113" s="128"/>
      <c r="C113" s="103"/>
      <c r="D113" s="111" t="s">
        <v>175</v>
      </c>
      <c r="E113" s="94" t="s">
        <v>150</v>
      </c>
      <c r="F113" s="132">
        <f>SUM(G113:J113)</f>
        <v>0</v>
      </c>
      <c r="G113" s="132">
        <f>SUM(G114:G115)</f>
        <v>0</v>
      </c>
      <c r="H113" s="132">
        <f>SUM(H114:H115)</f>
        <v>0</v>
      </c>
      <c r="I113" s="132">
        <f>SUM(I114:I115)</f>
        <v>0</v>
      </c>
      <c r="J113" s="135">
        <f>SUM(J114:J115)</f>
        <v>0</v>
      </c>
      <c r="K113" s="104"/>
    </row>
    <row r="114" spans="1:11" s="182" customFormat="1" ht="15" customHeight="1" hidden="1">
      <c r="A114" s="157"/>
      <c r="B114" s="129"/>
      <c r="C114" s="158"/>
      <c r="D114" s="164" t="s">
        <v>193</v>
      </c>
      <c r="E114" s="160"/>
      <c r="F114" s="160"/>
      <c r="G114" s="160"/>
      <c r="H114" s="160"/>
      <c r="I114" s="160"/>
      <c r="J114" s="165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195</v>
      </c>
      <c r="F115" s="162"/>
      <c r="G115" s="162"/>
      <c r="H115" s="162"/>
      <c r="I115" s="162"/>
      <c r="J115" s="167"/>
      <c r="K115" s="159"/>
    </row>
    <row r="116" spans="3:11" ht="24" customHeight="1">
      <c r="C116" s="158"/>
      <c r="D116" s="111" t="s">
        <v>176</v>
      </c>
      <c r="E116" s="186" t="s">
        <v>207</v>
      </c>
      <c r="F116" s="134">
        <f>SUM(G116:J116)</f>
        <v>0</v>
      </c>
      <c r="G116" s="134">
        <f>SUM(G117:G118)</f>
        <v>0</v>
      </c>
      <c r="H116" s="134">
        <f>SUM(H117:H118)</f>
        <v>0</v>
      </c>
      <c r="I116" s="134">
        <f>SUM(I117:I118)</f>
        <v>0</v>
      </c>
      <c r="J116" s="135">
        <f>SUM(J117:J118)</f>
        <v>0</v>
      </c>
      <c r="K116" s="159"/>
    </row>
    <row r="117" spans="1:11" s="182" customFormat="1" ht="15" customHeight="1" hidden="1">
      <c r="A117" s="157"/>
      <c r="B117" s="129"/>
      <c r="C117" s="158"/>
      <c r="D117" s="164" t="s">
        <v>241</v>
      </c>
      <c r="E117" s="160"/>
      <c r="F117" s="160"/>
      <c r="G117" s="160"/>
      <c r="H117" s="160"/>
      <c r="I117" s="160"/>
      <c r="J117" s="165"/>
      <c r="K117" s="159"/>
    </row>
    <row r="118" spans="3:11" ht="15" customHeight="1">
      <c r="C118" s="158"/>
      <c r="D118" s="196"/>
      <c r="E118" s="219" t="s">
        <v>210</v>
      </c>
      <c r="F118" s="197"/>
      <c r="G118" s="197"/>
      <c r="H118" s="197"/>
      <c r="I118" s="197"/>
      <c r="J118" s="198"/>
      <c r="K118" s="159"/>
    </row>
    <row r="119" spans="1:11" ht="24" customHeight="1">
      <c r="A119" s="127"/>
      <c r="B119" s="128"/>
      <c r="C119" s="103"/>
      <c r="D119" s="111" t="s">
        <v>246</v>
      </c>
      <c r="E119" s="94" t="s">
        <v>248</v>
      </c>
      <c r="F119" s="132">
        <f>SUM(G119:J119)</f>
        <v>0.18221062618595826</v>
      </c>
      <c r="G119" s="132">
        <f>SUM(G120:G122)</f>
        <v>0</v>
      </c>
      <c r="H119" s="132">
        <f>SUM(H120:H122)</f>
        <v>0</v>
      </c>
      <c r="I119" s="132">
        <f>SUM(I120:I122)</f>
        <v>0.18221062618595826</v>
      </c>
      <c r="J119" s="135">
        <f>SUM(J120:J122)</f>
        <v>0</v>
      </c>
      <c r="K119" s="104"/>
    </row>
    <row r="120" spans="1:11" s="182" customFormat="1" ht="15" customHeight="1" hidden="1">
      <c r="A120" s="157"/>
      <c r="B120" s="129"/>
      <c r="C120" s="158"/>
      <c r="D120" s="164" t="s">
        <v>247</v>
      </c>
      <c r="E120" s="160"/>
      <c r="F120" s="160"/>
      <c r="G120" s="160"/>
      <c r="H120" s="160"/>
      <c r="I120" s="160"/>
      <c r="J120" s="165"/>
      <c r="K120" s="159"/>
    </row>
    <row r="121" spans="1:11" s="182" customFormat="1" ht="15" customHeight="1">
      <c r="A121" s="157"/>
      <c r="B121" s="129"/>
      <c r="C121" s="237" t="s">
        <v>819</v>
      </c>
      <c r="D121" s="111" t="s">
        <v>841</v>
      </c>
      <c r="E121" s="238" t="str">
        <f>IF('46 - передача'!$E$63="","",'46 - передача'!$E$63)</f>
        <v>АО "СУЭНКО"</v>
      </c>
      <c r="F121" s="132">
        <f>SUM(G121:J121)</f>
        <v>0.18221062618595826</v>
      </c>
      <c r="G121" s="136"/>
      <c r="H121" s="136"/>
      <c r="I121" s="136">
        <v>0.18221062618595826</v>
      </c>
      <c r="J121" s="137"/>
      <c r="K121" s="159"/>
    </row>
    <row r="122" spans="1:11" s="182" customFormat="1" ht="15" customHeight="1">
      <c r="A122" s="157"/>
      <c r="B122" s="129"/>
      <c r="C122" s="158"/>
      <c r="D122" s="166"/>
      <c r="E122" s="219" t="s">
        <v>196</v>
      </c>
      <c r="F122" s="162"/>
      <c r="G122" s="162"/>
      <c r="H122" s="162"/>
      <c r="I122" s="162"/>
      <c r="J122" s="167"/>
      <c r="K122" s="159"/>
    </row>
    <row r="123" spans="1:11" ht="30" customHeight="1">
      <c r="A123" s="127"/>
      <c r="B123" s="128"/>
      <c r="C123" s="103"/>
      <c r="D123" s="111" t="s">
        <v>177</v>
      </c>
      <c r="E123" s="95" t="s">
        <v>152</v>
      </c>
      <c r="F123" s="132">
        <f>SUM(G123:I123)</f>
        <v>9.951278937381407</v>
      </c>
      <c r="G123" s="134">
        <f>SUM(G92:J92)</f>
        <v>4.464950664136623</v>
      </c>
      <c r="H123" s="134">
        <f>SUM(G93:J93)</f>
        <v>0</v>
      </c>
      <c r="I123" s="134">
        <f>SUM(G94:J94)</f>
        <v>5.486328273244783</v>
      </c>
      <c r="J123" s="144"/>
      <c r="K123" s="104"/>
    </row>
    <row r="124" spans="1:11" ht="30" customHeight="1">
      <c r="A124" s="127"/>
      <c r="B124" s="128"/>
      <c r="C124" s="103"/>
      <c r="D124" s="111" t="s">
        <v>178</v>
      </c>
      <c r="E124" s="95" t="s">
        <v>151</v>
      </c>
      <c r="F124" s="132">
        <f aca="true" t="shared" si="3" ref="F124:F132">SUM(G124:J124)</f>
        <v>0</v>
      </c>
      <c r="G124" s="136"/>
      <c r="H124" s="136"/>
      <c r="I124" s="136"/>
      <c r="J124" s="137"/>
      <c r="K124" s="104"/>
    </row>
    <row r="125" spans="1:11" ht="9" customHeight="1">
      <c r="A125" s="127"/>
      <c r="B125" s="128"/>
      <c r="C125" s="103"/>
      <c r="D125" s="215"/>
      <c r="E125" s="216"/>
      <c r="F125" s="217"/>
      <c r="G125" s="218"/>
      <c r="H125" s="218"/>
      <c r="I125" s="218"/>
      <c r="J125" s="221"/>
      <c r="K125" s="104"/>
    </row>
    <row r="126" spans="1:11" ht="30" customHeight="1">
      <c r="A126" s="127"/>
      <c r="B126" s="128"/>
      <c r="C126" s="103"/>
      <c r="D126" s="111" t="s">
        <v>179</v>
      </c>
      <c r="E126" s="95" t="s">
        <v>153</v>
      </c>
      <c r="F126" s="132">
        <f>SUM(G126:J126)</f>
        <v>0.6720929791271348</v>
      </c>
      <c r="G126" s="134">
        <f>SUM(G127:G128)</f>
        <v>0.5923757115749526</v>
      </c>
      <c r="H126" s="134">
        <f>SUM(H127:H128)</f>
        <v>0</v>
      </c>
      <c r="I126" s="134">
        <f>SUM(I127:I128)</f>
        <v>0.06231119544592031</v>
      </c>
      <c r="J126" s="135">
        <f>SUM(J127:J128)</f>
        <v>0.017406072106261862</v>
      </c>
      <c r="K126" s="104"/>
    </row>
    <row r="127" spans="1:11" ht="24" customHeight="1">
      <c r="A127" s="127"/>
      <c r="B127" s="128"/>
      <c r="C127" s="103"/>
      <c r="D127" s="111" t="s">
        <v>182</v>
      </c>
      <c r="E127" s="94" t="s">
        <v>154</v>
      </c>
      <c r="F127" s="132">
        <f t="shared" si="3"/>
        <v>0</v>
      </c>
      <c r="G127" s="136"/>
      <c r="H127" s="136"/>
      <c r="I127" s="136"/>
      <c r="J127" s="137"/>
      <c r="K127" s="104"/>
    </row>
    <row r="128" spans="1:11" ht="24" customHeight="1">
      <c r="A128" s="127"/>
      <c r="B128" s="128"/>
      <c r="C128" s="103"/>
      <c r="D128" s="111" t="s">
        <v>240</v>
      </c>
      <c r="E128" s="96" t="s">
        <v>155</v>
      </c>
      <c r="F128" s="132">
        <f t="shared" si="3"/>
        <v>0.6720929791271348</v>
      </c>
      <c r="G128" s="136">
        <v>0.5923757115749526</v>
      </c>
      <c r="H128" s="136"/>
      <c r="I128" s="136">
        <v>0.06231119544592031</v>
      </c>
      <c r="J128" s="136">
        <v>0.017406072106261862</v>
      </c>
      <c r="K128" s="104"/>
    </row>
    <row r="129" spans="1:11" ht="9" customHeight="1">
      <c r="A129" s="127"/>
      <c r="B129" s="128"/>
      <c r="C129" s="103"/>
      <c r="D129" s="215"/>
      <c r="E129" s="216"/>
      <c r="F129" s="217"/>
      <c r="G129" s="218"/>
      <c r="H129" s="218"/>
      <c r="I129" s="218"/>
      <c r="J129" s="221"/>
      <c r="K129" s="104"/>
    </row>
    <row r="130" spans="1:11" ht="30" customHeight="1">
      <c r="A130" s="127"/>
      <c r="B130" s="128"/>
      <c r="C130" s="103"/>
      <c r="D130" s="111" t="s">
        <v>180</v>
      </c>
      <c r="E130" s="95" t="s">
        <v>156</v>
      </c>
      <c r="F130" s="132">
        <f t="shared" si="3"/>
        <v>0</v>
      </c>
      <c r="G130" s="136"/>
      <c r="H130" s="136"/>
      <c r="I130" s="136"/>
      <c r="J130" s="137"/>
      <c r="K130" s="104"/>
    </row>
    <row r="131" spans="1:11" ht="30" customHeight="1">
      <c r="A131" s="127"/>
      <c r="B131" s="128"/>
      <c r="C131" s="103"/>
      <c r="D131" s="111" t="s">
        <v>181</v>
      </c>
      <c r="E131" s="95" t="s">
        <v>157</v>
      </c>
      <c r="F131" s="132">
        <f t="shared" si="3"/>
        <v>0</v>
      </c>
      <c r="G131" s="136"/>
      <c r="H131" s="136"/>
      <c r="I131" s="136"/>
      <c r="J131" s="137"/>
      <c r="K131" s="104"/>
    </row>
    <row r="132" spans="1:11" ht="30" customHeight="1" thickBot="1">
      <c r="A132" s="127"/>
      <c r="B132" s="128"/>
      <c r="C132" s="103"/>
      <c r="D132" s="147" t="s">
        <v>183</v>
      </c>
      <c r="E132" s="148" t="s">
        <v>2</v>
      </c>
      <c r="F132" s="229">
        <f t="shared" si="3"/>
        <v>2.7755575615628914E-16</v>
      </c>
      <c r="G132" s="149">
        <f>G76-G96-G123-G124-G126+G130-G131</f>
        <v>-2.220446049250313E-16</v>
      </c>
      <c r="H132" s="149">
        <f>H76+H91-H96-H123-H124-H126+H130-H131</f>
        <v>0</v>
      </c>
      <c r="I132" s="149">
        <f>I76+I91-I96-I123-I124-I126+I130-I131</f>
        <v>-1.8735013540549517E-16</v>
      </c>
      <c r="J132" s="230">
        <f>J76+J91-J96-J124-J126+J130-J131</f>
        <v>6.869504964868156E-16</v>
      </c>
      <c r="K132" s="104"/>
    </row>
    <row r="133" spans="1:11" ht="18" customHeight="1" thickBot="1">
      <c r="A133" s="127"/>
      <c r="B133" s="128"/>
      <c r="C133" s="103"/>
      <c r="D133" s="282" t="s">
        <v>185</v>
      </c>
      <c r="E133" s="283"/>
      <c r="F133" s="283"/>
      <c r="G133" s="283"/>
      <c r="H133" s="283"/>
      <c r="I133" s="283"/>
      <c r="J133" s="284"/>
      <c r="K133" s="104"/>
    </row>
    <row r="134" spans="1:11" ht="30" customHeight="1">
      <c r="A134" s="127"/>
      <c r="B134" s="128"/>
      <c r="C134" s="103"/>
      <c r="D134" s="150" t="s">
        <v>138</v>
      </c>
      <c r="E134" s="151" t="s">
        <v>160</v>
      </c>
      <c r="F134" s="152">
        <f>SUM(G134:J134)</f>
        <v>20.098963946869073</v>
      </c>
      <c r="G134" s="136">
        <v>5.898565464895636</v>
      </c>
      <c r="H134" s="136"/>
      <c r="I134" s="136">
        <v>8.714070208728653</v>
      </c>
      <c r="J134" s="136">
        <v>5.486328273244783</v>
      </c>
      <c r="K134" s="104"/>
    </row>
    <row r="135" spans="1:11" ht="30" customHeight="1" thickBot="1">
      <c r="A135" s="127"/>
      <c r="B135" s="128"/>
      <c r="C135" s="103"/>
      <c r="D135" s="147" t="s">
        <v>137</v>
      </c>
      <c r="E135" s="153" t="s">
        <v>161</v>
      </c>
      <c r="F135" s="149">
        <f>SUM(G135:J135)</f>
        <v>62.310138273244775</v>
      </c>
      <c r="G135" s="239">
        <v>37.32581</v>
      </c>
      <c r="H135" s="239"/>
      <c r="I135" s="239">
        <v>19.497999999999998</v>
      </c>
      <c r="J135" s="137">
        <v>5.486328273244783</v>
      </c>
      <c r="K135" s="104"/>
    </row>
    <row r="136" spans="1:11" ht="18" customHeight="1" thickBot="1">
      <c r="A136" s="127"/>
      <c r="B136" s="128"/>
      <c r="C136" s="103"/>
      <c r="D136" s="276" t="s">
        <v>205</v>
      </c>
      <c r="E136" s="277"/>
      <c r="F136" s="277"/>
      <c r="G136" s="277"/>
      <c r="H136" s="277"/>
      <c r="I136" s="277"/>
      <c r="J136" s="278"/>
      <c r="K136" s="104"/>
    </row>
    <row r="137" spans="1:11" ht="30" customHeight="1">
      <c r="A137" s="127"/>
      <c r="B137" s="128"/>
      <c r="C137" s="103"/>
      <c r="D137" s="140" t="s">
        <v>138</v>
      </c>
      <c r="E137" s="185" t="s">
        <v>15</v>
      </c>
      <c r="F137" s="143">
        <f>SUM(G137:J137)</f>
        <v>9601.930779999999</v>
      </c>
      <c r="G137" s="194">
        <f>SUM(G138,G146,G150)</f>
        <v>2911.8997499999996</v>
      </c>
      <c r="H137" s="194">
        <f>SUM(H138,H146,H150)</f>
        <v>0</v>
      </c>
      <c r="I137" s="194">
        <f>SUM(I138,I146,I150)</f>
        <v>4540.33309</v>
      </c>
      <c r="J137" s="195">
        <f>SUM(J138,J146,J150)</f>
        <v>2149.69794</v>
      </c>
      <c r="K137" s="104"/>
    </row>
    <row r="138" spans="1:11" s="182" customFormat="1" ht="24" customHeight="1">
      <c r="A138" s="157"/>
      <c r="B138" s="129"/>
      <c r="C138" s="158"/>
      <c r="D138" s="111" t="s">
        <v>166</v>
      </c>
      <c r="E138" s="186" t="s">
        <v>206</v>
      </c>
      <c r="F138" s="134">
        <f>SUM(G138:J138)</f>
        <v>6811.55241</v>
      </c>
      <c r="G138" s="134">
        <f>SUM(G139:G145)</f>
        <v>724.15786</v>
      </c>
      <c r="H138" s="134">
        <f>SUM(H139:H145)</f>
        <v>0</v>
      </c>
      <c r="I138" s="134">
        <f>SUM(I139:I145)</f>
        <v>3937.69661</v>
      </c>
      <c r="J138" s="135">
        <f>SUM(J139:J145)</f>
        <v>2149.69794</v>
      </c>
      <c r="K138" s="159"/>
    </row>
    <row r="139" spans="1:11" s="182" customFormat="1" ht="15" customHeight="1" hidden="1">
      <c r="A139" s="157"/>
      <c r="B139" s="129"/>
      <c r="C139" s="158"/>
      <c r="D139" s="164" t="s">
        <v>211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>
      <c r="A140" s="157"/>
      <c r="B140" s="129"/>
      <c r="C140" s="236" t="s">
        <v>819</v>
      </c>
      <c r="D140" s="111" t="s">
        <v>833</v>
      </c>
      <c r="E140" s="163" t="s">
        <v>737</v>
      </c>
      <c r="F140" s="132">
        <f>SUM(G140:J140)</f>
        <v>4464.40779</v>
      </c>
      <c r="G140" s="136">
        <v>724.15786</v>
      </c>
      <c r="H140" s="136"/>
      <c r="I140" s="136">
        <v>2408.11103</v>
      </c>
      <c r="J140" s="137">
        <v>1332.1389000000001</v>
      </c>
      <c r="K140" s="159"/>
    </row>
    <row r="141" spans="1:11" s="182" customFormat="1" ht="15" customHeight="1">
      <c r="A141" s="157"/>
      <c r="B141" s="129"/>
      <c r="C141" s="236" t="s">
        <v>819</v>
      </c>
      <c r="D141" s="111" t="s">
        <v>834</v>
      </c>
      <c r="E141" s="163" t="s">
        <v>362</v>
      </c>
      <c r="F141" s="132">
        <f>SUM(G141:J141)</f>
        <v>1744.4483599999999</v>
      </c>
      <c r="G141" s="136"/>
      <c r="H141" s="136"/>
      <c r="I141" s="136">
        <v>1221.1331599999999</v>
      </c>
      <c r="J141" s="137">
        <v>523.3151999999999</v>
      </c>
      <c r="K141" s="159"/>
    </row>
    <row r="142" spans="1:11" s="182" customFormat="1" ht="15" customHeight="1">
      <c r="A142" s="157"/>
      <c r="B142" s="129"/>
      <c r="C142" s="236" t="s">
        <v>819</v>
      </c>
      <c r="D142" s="111" t="s">
        <v>835</v>
      </c>
      <c r="E142" s="163" t="s">
        <v>389</v>
      </c>
      <c r="F142" s="132">
        <f>SUM(G142:J142)</f>
        <v>90.77678</v>
      </c>
      <c r="G142" s="136"/>
      <c r="H142" s="136"/>
      <c r="I142" s="136"/>
      <c r="J142" s="137">
        <v>90.77678</v>
      </c>
      <c r="K142" s="159"/>
    </row>
    <row r="143" spans="1:11" s="182" customFormat="1" ht="15" customHeight="1">
      <c r="A143" s="157"/>
      <c r="B143" s="129"/>
      <c r="C143" s="236" t="s">
        <v>819</v>
      </c>
      <c r="D143" s="111" t="s">
        <v>836</v>
      </c>
      <c r="E143" s="163" t="s">
        <v>768</v>
      </c>
      <c r="F143" s="132">
        <f>SUM(G143:J143)</f>
        <v>511.91948</v>
      </c>
      <c r="G143" s="136"/>
      <c r="H143" s="136"/>
      <c r="I143" s="136">
        <v>308.45242</v>
      </c>
      <c r="J143" s="137">
        <v>203.46706</v>
      </c>
      <c r="K143" s="159"/>
    </row>
    <row r="144" spans="1:11" s="182" customFormat="1" ht="15" customHeight="1">
      <c r="A144" s="157"/>
      <c r="B144" s="129"/>
      <c r="C144" s="236" t="s">
        <v>819</v>
      </c>
      <c r="D144" s="111" t="s">
        <v>839</v>
      </c>
      <c r="E144" s="163" t="s">
        <v>399</v>
      </c>
      <c r="F144" s="132">
        <f>SUM(G144:J144)</f>
        <v>0</v>
      </c>
      <c r="G144" s="136"/>
      <c r="H144" s="136"/>
      <c r="I144" s="136">
        <v>0</v>
      </c>
      <c r="J144" s="137"/>
      <c r="K144" s="159"/>
    </row>
    <row r="145" spans="1:11" s="182" customFormat="1" ht="15" customHeight="1">
      <c r="A145" s="157"/>
      <c r="B145" s="129"/>
      <c r="C145" s="158"/>
      <c r="D145" s="166"/>
      <c r="E145" s="156" t="s">
        <v>197</v>
      </c>
      <c r="F145" s="162"/>
      <c r="G145" s="162"/>
      <c r="H145" s="162"/>
      <c r="I145" s="162"/>
      <c r="J145" s="167"/>
      <c r="K145" s="159"/>
    </row>
    <row r="146" spans="1:11" ht="24" customHeight="1">
      <c r="A146" s="128"/>
      <c r="B146" s="128"/>
      <c r="C146" s="103"/>
      <c r="D146" s="111" t="s">
        <v>167</v>
      </c>
      <c r="E146" s="186" t="s">
        <v>213</v>
      </c>
      <c r="F146" s="134">
        <f>SUM(G146:J146)</f>
        <v>2790.37837</v>
      </c>
      <c r="G146" s="134">
        <f>SUM(G147:G149)</f>
        <v>2187.74189</v>
      </c>
      <c r="H146" s="134">
        <f>SUM(H147:H149)</f>
        <v>0</v>
      </c>
      <c r="I146" s="134">
        <f>SUM(I147:I149)</f>
        <v>602.63648</v>
      </c>
      <c r="J146" s="135">
        <f>SUM(J147:J149)</f>
        <v>0</v>
      </c>
      <c r="K146" s="104"/>
    </row>
    <row r="147" spans="1:11" s="182" customFormat="1" ht="15" customHeight="1" hidden="1">
      <c r="A147" s="157" t="s">
        <v>212</v>
      </c>
      <c r="B147" s="129"/>
      <c r="C147" s="158"/>
      <c r="D147" s="164" t="s">
        <v>189</v>
      </c>
      <c r="E147" s="160"/>
      <c r="F147" s="160"/>
      <c r="G147" s="160"/>
      <c r="H147" s="160"/>
      <c r="I147" s="160"/>
      <c r="J147" s="165"/>
      <c r="K147" s="159"/>
    </row>
    <row r="148" spans="1:11" s="182" customFormat="1" ht="15" customHeight="1">
      <c r="A148" s="157"/>
      <c r="B148" s="129"/>
      <c r="C148" s="236" t="s">
        <v>819</v>
      </c>
      <c r="D148" s="111" t="s">
        <v>820</v>
      </c>
      <c r="E148" s="163" t="s">
        <v>780</v>
      </c>
      <c r="F148" s="132">
        <f>SUM(G148:J148)</f>
        <v>2790.37837</v>
      </c>
      <c r="G148" s="136">
        <v>2187.74189</v>
      </c>
      <c r="H148" s="136"/>
      <c r="I148" s="136">
        <v>602.63648</v>
      </c>
      <c r="J148" s="137"/>
      <c r="K148" s="159"/>
    </row>
    <row r="149" spans="1:11" s="182" customFormat="1" ht="15" customHeight="1">
      <c r="A149" s="157"/>
      <c r="B149" s="129"/>
      <c r="C149" s="158"/>
      <c r="D149" s="187"/>
      <c r="E149" s="156" t="s">
        <v>196</v>
      </c>
      <c r="F149" s="188"/>
      <c r="G149" s="188"/>
      <c r="H149" s="188"/>
      <c r="I149" s="188"/>
      <c r="J149" s="189"/>
      <c r="K149" s="159"/>
    </row>
    <row r="150" spans="1:11" s="182" customFormat="1" ht="24" customHeight="1">
      <c r="A150" s="157"/>
      <c r="B150" s="129"/>
      <c r="C150" s="158"/>
      <c r="D150" s="111" t="s">
        <v>168</v>
      </c>
      <c r="E150" s="186" t="s">
        <v>207</v>
      </c>
      <c r="F150" s="134">
        <f>SUM(G150:J150)</f>
        <v>0</v>
      </c>
      <c r="G150" s="134">
        <f>SUM(G151:G152)</f>
        <v>0</v>
      </c>
      <c r="H150" s="134">
        <f>SUM(H151:H152)</f>
        <v>0</v>
      </c>
      <c r="I150" s="134">
        <f>SUM(I151:I152)</f>
        <v>0</v>
      </c>
      <c r="J150" s="135">
        <f>SUM(J151:J152)</f>
        <v>0</v>
      </c>
      <c r="K150" s="159"/>
    </row>
    <row r="151" spans="1:11" s="182" customFormat="1" ht="15" customHeight="1" hidden="1">
      <c r="A151" s="157"/>
      <c r="B151" s="129"/>
      <c r="C151" s="158"/>
      <c r="D151" s="164" t="s">
        <v>190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 thickBot="1">
      <c r="A152" s="129"/>
      <c r="B152" s="129"/>
      <c r="C152" s="158"/>
      <c r="D152" s="190"/>
      <c r="E152" s="156" t="s">
        <v>210</v>
      </c>
      <c r="F152" s="191"/>
      <c r="G152" s="191"/>
      <c r="H152" s="191"/>
      <c r="I152" s="191"/>
      <c r="J152" s="192"/>
      <c r="K152" s="159"/>
    </row>
    <row r="153" spans="1:11" s="182" customFormat="1" ht="18" customHeight="1" thickBot="1">
      <c r="A153" s="129"/>
      <c r="B153" s="129"/>
      <c r="C153" s="158"/>
      <c r="D153" s="276" t="s">
        <v>208</v>
      </c>
      <c r="E153" s="277"/>
      <c r="F153" s="277"/>
      <c r="G153" s="277"/>
      <c r="H153" s="277"/>
      <c r="I153" s="277"/>
      <c r="J153" s="278"/>
      <c r="K153" s="159"/>
    </row>
    <row r="154" spans="1:11" s="182" customFormat="1" ht="24" customHeight="1">
      <c r="A154" s="129"/>
      <c r="B154" s="129"/>
      <c r="C154" s="158"/>
      <c r="D154" s="111" t="s">
        <v>138</v>
      </c>
      <c r="E154" s="154" t="s">
        <v>141</v>
      </c>
      <c r="F154" s="134">
        <f>SUM(G154:J154)</f>
        <v>0</v>
      </c>
      <c r="G154" s="132">
        <f>SUM(G155:G156)</f>
        <v>0</v>
      </c>
      <c r="H154" s="132">
        <f>SUM(H155:H156)</f>
        <v>0</v>
      </c>
      <c r="I154" s="132">
        <f>SUM(I155:I156)</f>
        <v>0</v>
      </c>
      <c r="J154" s="135">
        <f>SUM(J155:J156)</f>
        <v>0</v>
      </c>
      <c r="K154" s="159"/>
    </row>
    <row r="155" spans="1:11" s="182" customFormat="1" ht="15" customHeight="1" hidden="1">
      <c r="A155" s="157"/>
      <c r="B155" s="129"/>
      <c r="C155" s="158"/>
      <c r="D155" s="164" t="s">
        <v>194</v>
      </c>
      <c r="E155" s="160"/>
      <c r="F155" s="160"/>
      <c r="G155" s="160"/>
      <c r="H155" s="160"/>
      <c r="I155" s="160"/>
      <c r="J155" s="165"/>
      <c r="K155" s="159"/>
    </row>
    <row r="156" spans="1:11" s="182" customFormat="1" ht="15" customHeight="1" thickBot="1">
      <c r="A156" s="129"/>
      <c r="B156" s="129"/>
      <c r="C156" s="158"/>
      <c r="D156" s="187"/>
      <c r="E156" s="156" t="s">
        <v>237</v>
      </c>
      <c r="F156" s="188"/>
      <c r="G156" s="188"/>
      <c r="H156" s="188"/>
      <c r="I156" s="188"/>
      <c r="J156" s="189"/>
      <c r="K156" s="159"/>
    </row>
    <row r="157" spans="1:11" ht="18" customHeight="1" thickBot="1">
      <c r="A157" s="128"/>
      <c r="B157" s="178"/>
      <c r="C157" s="158"/>
      <c r="D157" s="276" t="s">
        <v>209</v>
      </c>
      <c r="E157" s="277"/>
      <c r="F157" s="277"/>
      <c r="G157" s="277"/>
      <c r="H157" s="277"/>
      <c r="I157" s="277"/>
      <c r="J157" s="278"/>
      <c r="K157" s="159"/>
    </row>
    <row r="158" spans="3:11" ht="30" customHeight="1">
      <c r="C158" s="158"/>
      <c r="D158" s="140" t="s">
        <v>138</v>
      </c>
      <c r="E158" s="193" t="s">
        <v>184</v>
      </c>
      <c r="F158" s="143">
        <f>SUM(G158:J158)</f>
        <v>9601.930779999999</v>
      </c>
      <c r="G158" s="142">
        <f>SUM(G159,G167,G171)</f>
        <v>2911.8997499999996</v>
      </c>
      <c r="H158" s="142">
        <f>SUM(H159,H167,H171)</f>
        <v>0</v>
      </c>
      <c r="I158" s="142">
        <f>SUM(I159,I167,I171)</f>
        <v>4540.33309</v>
      </c>
      <c r="J158" s="184">
        <f>SUM(J159,J167,J171)</f>
        <v>2149.69794</v>
      </c>
      <c r="K158" s="159"/>
    </row>
    <row r="159" spans="3:11" ht="24" customHeight="1">
      <c r="C159" s="158"/>
      <c r="D159" s="111" t="s">
        <v>166</v>
      </c>
      <c r="E159" s="186" t="s">
        <v>206</v>
      </c>
      <c r="F159" s="134">
        <f>SUM(G159:J159)</f>
        <v>6811.55241</v>
      </c>
      <c r="G159" s="134">
        <f>SUM(G160:G166)</f>
        <v>724.15786</v>
      </c>
      <c r="H159" s="134">
        <f>SUM(H160:H166)</f>
        <v>0</v>
      </c>
      <c r="I159" s="134">
        <f>SUM(I160:I166)</f>
        <v>3937.69661</v>
      </c>
      <c r="J159" s="135">
        <f>SUM(J160:J166)</f>
        <v>2149.69794</v>
      </c>
      <c r="K159" s="159"/>
    </row>
    <row r="160" spans="1:11" s="182" customFormat="1" ht="15" customHeight="1" hidden="1">
      <c r="A160" s="157"/>
      <c r="B160" s="129"/>
      <c r="C160" s="158"/>
      <c r="D160" s="164" t="s">
        <v>211</v>
      </c>
      <c r="E160" s="160"/>
      <c r="F160" s="160"/>
      <c r="G160" s="160"/>
      <c r="H160" s="160"/>
      <c r="I160" s="160"/>
      <c r="J160" s="165"/>
      <c r="K160" s="159"/>
    </row>
    <row r="161" spans="1:11" s="182" customFormat="1" ht="15" customHeight="1">
      <c r="A161" s="157"/>
      <c r="B161" s="129"/>
      <c r="C161" s="237" t="s">
        <v>819</v>
      </c>
      <c r="D161" s="111" t="s">
        <v>833</v>
      </c>
      <c r="E161" s="238" t="str">
        <f>IF('46 - передача'!$E$140="","",'46 - передача'!$E$140)</f>
        <v>АО "Газпром энергосбыт Тюмень"</v>
      </c>
      <c r="F161" s="132">
        <f>SUM(G161:J161)</f>
        <v>4464.40779</v>
      </c>
      <c r="G161" s="136">
        <v>724.15786</v>
      </c>
      <c r="H161" s="136"/>
      <c r="I161" s="136">
        <v>2408.11103</v>
      </c>
      <c r="J161" s="136">
        <v>1332.1389000000001</v>
      </c>
      <c r="K161" s="159"/>
    </row>
    <row r="162" spans="1:11" s="182" customFormat="1" ht="15" customHeight="1">
      <c r="A162" s="157"/>
      <c r="B162" s="129"/>
      <c r="C162" s="237" t="s">
        <v>819</v>
      </c>
      <c r="D162" s="111" t="s">
        <v>834</v>
      </c>
      <c r="E162" s="238" t="str">
        <f>IF('46 - передача'!$E$141="","",'46 - передача'!$E$141)</f>
        <v>АО "Энергосбытовая компания "Восток"</v>
      </c>
      <c r="F162" s="132">
        <f>SUM(G162:J162)</f>
        <v>1744.4483599999999</v>
      </c>
      <c r="G162" s="136"/>
      <c r="H162" s="136"/>
      <c r="I162" s="136">
        <v>1221.1331599999999</v>
      </c>
      <c r="J162" s="136">
        <v>523.3151999999999</v>
      </c>
      <c r="K162" s="159"/>
    </row>
    <row r="163" spans="1:11" s="182" customFormat="1" ht="15" customHeight="1">
      <c r="A163" s="157"/>
      <c r="B163" s="129"/>
      <c r="C163" s="237" t="s">
        <v>819</v>
      </c>
      <c r="D163" s="111" t="s">
        <v>835</v>
      </c>
      <c r="E163" s="238" t="str">
        <f>IF('46 - передача'!$E$142="","",'46 - передача'!$E$142)</f>
        <v>ООО "МагнитЭнерго"</v>
      </c>
      <c r="F163" s="132">
        <f>SUM(G163:J163)</f>
        <v>90.77678</v>
      </c>
      <c r="G163" s="136"/>
      <c r="H163" s="136"/>
      <c r="I163" s="136"/>
      <c r="J163" s="136">
        <v>90.77678</v>
      </c>
      <c r="K163" s="159"/>
    </row>
    <row r="164" spans="1:11" s="182" customFormat="1" ht="15" customHeight="1">
      <c r="A164" s="157"/>
      <c r="B164" s="129"/>
      <c r="C164" s="237" t="s">
        <v>819</v>
      </c>
      <c r="D164" s="111" t="s">
        <v>836</v>
      </c>
      <c r="E164" s="238" t="str">
        <f>IF('46 - передача'!$E$143="","",'46 - передача'!$E$143)</f>
        <v>ООО "Энергокомплекс"</v>
      </c>
      <c r="F164" s="132">
        <f>SUM(G164:J164)</f>
        <v>511.91948</v>
      </c>
      <c r="G164" s="136"/>
      <c r="H164" s="136"/>
      <c r="I164" s="136">
        <v>308.45242</v>
      </c>
      <c r="J164" s="136">
        <v>203.46706</v>
      </c>
      <c r="K164" s="159"/>
    </row>
    <row r="165" spans="1:11" s="182" customFormat="1" ht="15" customHeight="1">
      <c r="A165" s="157"/>
      <c r="B165" s="129"/>
      <c r="C165" s="237" t="s">
        <v>819</v>
      </c>
      <c r="D165" s="111" t="s">
        <v>839</v>
      </c>
      <c r="E165" s="238" t="str">
        <f>IF('46 - передача'!$E$144="","",'46 - передача'!$E$144)</f>
        <v>ООО "РН-Энерго"</v>
      </c>
      <c r="F165" s="132">
        <f>SUM(G165:J165)</f>
        <v>0</v>
      </c>
      <c r="G165" s="136"/>
      <c r="H165" s="136"/>
      <c r="I165" s="136">
        <v>0</v>
      </c>
      <c r="J165" s="137"/>
      <c r="K165" s="159"/>
    </row>
    <row r="166" spans="3:11" ht="15" customHeight="1">
      <c r="C166" s="158"/>
      <c r="D166" s="166"/>
      <c r="E166" s="219" t="s">
        <v>197</v>
      </c>
      <c r="F166" s="162"/>
      <c r="G166" s="162"/>
      <c r="H166" s="162"/>
      <c r="I166" s="162"/>
      <c r="J166" s="167"/>
      <c r="K166" s="159"/>
    </row>
    <row r="167" spans="3:11" ht="24" customHeight="1">
      <c r="C167" s="158"/>
      <c r="D167" s="111" t="s">
        <v>167</v>
      </c>
      <c r="E167" s="186" t="s">
        <v>213</v>
      </c>
      <c r="F167" s="134">
        <f>SUM(G167:J167)</f>
        <v>2790.37837</v>
      </c>
      <c r="G167" s="134">
        <f>SUM(G168:G170)</f>
        <v>2187.74189</v>
      </c>
      <c r="H167" s="134">
        <f>SUM(H168:H170)</f>
        <v>0</v>
      </c>
      <c r="I167" s="134">
        <f>SUM(I168:I170)</f>
        <v>602.63648</v>
      </c>
      <c r="J167" s="135">
        <f>SUM(J168:J170)</f>
        <v>0</v>
      </c>
      <c r="K167" s="159"/>
    </row>
    <row r="168" spans="1:11" s="182" customFormat="1" ht="15" customHeight="1" hidden="1">
      <c r="A168" s="157"/>
      <c r="B168" s="129"/>
      <c r="C168" s="158"/>
      <c r="D168" s="164" t="s">
        <v>189</v>
      </c>
      <c r="E168" s="160"/>
      <c r="F168" s="160"/>
      <c r="G168" s="160"/>
      <c r="H168" s="160"/>
      <c r="I168" s="160"/>
      <c r="J168" s="165"/>
      <c r="K168" s="159"/>
    </row>
    <row r="169" spans="1:11" s="182" customFormat="1" ht="15" customHeight="1">
      <c r="A169" s="157"/>
      <c r="B169" s="129"/>
      <c r="C169" s="237" t="s">
        <v>819</v>
      </c>
      <c r="D169" s="111" t="s">
        <v>820</v>
      </c>
      <c r="E169" s="238" t="str">
        <f>IF('46 - передача'!$E$148="","",'46 - передача'!$E$148)</f>
        <v>АО "Россети Тюмень"</v>
      </c>
      <c r="F169" s="132">
        <f>SUM(G169:J169)</f>
        <v>2790.37837</v>
      </c>
      <c r="G169" s="136">
        <v>2187.74189</v>
      </c>
      <c r="H169" s="136"/>
      <c r="I169" s="136">
        <v>602.63648</v>
      </c>
      <c r="J169" s="136"/>
      <c r="K169" s="159"/>
    </row>
    <row r="170" spans="3:11" ht="15" customHeight="1">
      <c r="C170" s="158"/>
      <c r="D170" s="187"/>
      <c r="E170" s="219" t="s">
        <v>196</v>
      </c>
      <c r="F170" s="188"/>
      <c r="G170" s="188"/>
      <c r="H170" s="188"/>
      <c r="I170" s="188"/>
      <c r="J170" s="189"/>
      <c r="K170" s="159"/>
    </row>
    <row r="171" spans="3:11" ht="24" customHeight="1">
      <c r="C171" s="158"/>
      <c r="D171" s="111" t="s">
        <v>168</v>
      </c>
      <c r="E171" s="186" t="s">
        <v>207</v>
      </c>
      <c r="F171" s="134">
        <f>SUM(G171:J171)</f>
        <v>0</v>
      </c>
      <c r="G171" s="134">
        <f>SUM(G172:G173)</f>
        <v>0</v>
      </c>
      <c r="H171" s="134">
        <f>SUM(H172:H173)</f>
        <v>0</v>
      </c>
      <c r="I171" s="134">
        <f>SUM(I172:I173)</f>
        <v>0</v>
      </c>
      <c r="J171" s="135">
        <f>SUM(J172:J173)</f>
        <v>0</v>
      </c>
      <c r="K171" s="159"/>
    </row>
    <row r="172" spans="1:11" s="182" customFormat="1" ht="15" customHeight="1" hidden="1">
      <c r="A172" s="157"/>
      <c r="B172" s="129"/>
      <c r="C172" s="158"/>
      <c r="D172" s="164" t="s">
        <v>190</v>
      </c>
      <c r="E172" s="160"/>
      <c r="F172" s="160"/>
      <c r="G172" s="160"/>
      <c r="H172" s="160"/>
      <c r="I172" s="160"/>
      <c r="J172" s="165"/>
      <c r="K172" s="159"/>
    </row>
    <row r="173" spans="3:11" ht="15" customHeight="1">
      <c r="C173" s="158"/>
      <c r="D173" s="196"/>
      <c r="E173" s="219" t="s">
        <v>210</v>
      </c>
      <c r="F173" s="197"/>
      <c r="G173" s="197"/>
      <c r="H173" s="197"/>
      <c r="I173" s="197"/>
      <c r="J173" s="198"/>
      <c r="K173" s="159"/>
    </row>
    <row r="174" spans="1:11" ht="9" customHeight="1">
      <c r="A174" s="127"/>
      <c r="B174" s="128"/>
      <c r="C174" s="103"/>
      <c r="D174" s="215"/>
      <c r="E174" s="216"/>
      <c r="F174" s="217"/>
      <c r="G174" s="218"/>
      <c r="H174" s="218"/>
      <c r="I174" s="218"/>
      <c r="J174" s="221"/>
      <c r="K174" s="104"/>
    </row>
    <row r="175" spans="3:11" ht="30" customHeight="1">
      <c r="C175" s="158"/>
      <c r="D175" s="111" t="s">
        <v>137</v>
      </c>
      <c r="E175" s="154" t="s">
        <v>202</v>
      </c>
      <c r="F175" s="134">
        <f>SUM(G175:J175)</f>
        <v>0</v>
      </c>
      <c r="G175" s="134">
        <f>SUM(G176:G177)</f>
        <v>0</v>
      </c>
      <c r="H175" s="134">
        <f>SUM(H176:H177)</f>
        <v>0</v>
      </c>
      <c r="I175" s="134">
        <f>SUM(I176:I177)</f>
        <v>0</v>
      </c>
      <c r="J175" s="135">
        <f>SUM(J176:J177)</f>
        <v>0</v>
      </c>
      <c r="K175" s="159"/>
    </row>
    <row r="176" spans="1:11" s="182" customFormat="1" ht="15" customHeight="1" hidden="1">
      <c r="A176" s="157"/>
      <c r="B176" s="129"/>
      <c r="C176" s="158"/>
      <c r="D176" s="164" t="s">
        <v>201</v>
      </c>
      <c r="E176" s="160"/>
      <c r="F176" s="160"/>
      <c r="G176" s="160"/>
      <c r="H176" s="160"/>
      <c r="I176" s="160"/>
      <c r="J176" s="165"/>
      <c r="K176" s="159"/>
    </row>
    <row r="177" spans="3:11" ht="15" customHeight="1" thickBot="1">
      <c r="C177" s="158"/>
      <c r="D177" s="190"/>
      <c r="E177" s="222" t="s">
        <v>237</v>
      </c>
      <c r="F177" s="191"/>
      <c r="G177" s="191"/>
      <c r="H177" s="191"/>
      <c r="I177" s="191"/>
      <c r="J177" s="192"/>
      <c r="K177" s="159"/>
    </row>
    <row r="178" spans="3:11" ht="11.25">
      <c r="C178" s="204"/>
      <c r="D178" s="205"/>
      <c r="E178" s="206"/>
      <c r="F178" s="207"/>
      <c r="G178" s="207"/>
      <c r="H178" s="207"/>
      <c r="I178" s="207"/>
      <c r="J178" s="207"/>
      <c r="K178" s="208"/>
    </row>
  </sheetData>
  <sheetProtection password="FA9C" sheet="1" objects="1" scenarios="1" formatColumns="0" formatRows="0"/>
  <mergeCells count="7">
    <mergeCell ref="D153:J153"/>
    <mergeCell ref="D157:J157"/>
    <mergeCell ref="D9:J9"/>
    <mergeCell ref="D133:J133"/>
    <mergeCell ref="D136:J136"/>
    <mergeCell ref="D17:J17"/>
    <mergeCell ref="D75:J75"/>
  </mergeCells>
  <dataValidations count="5">
    <dataValidation type="decimal" allowBlank="1" showInputMessage="1" showErrorMessage="1" errorTitle="Внимание" error="Допускается ввод только действительных чисел!" sqref="J174 G134:J135 J125 G124:J124 G127:J128 G130:J131 J129 G19:J19 G32:J32 H34:J34 J36:J37 I35:J35 J67 J71 G77:J77 G66:J66 G69:J70 G72:J73 G90:J90 J95 G91 G92:J94 G169:J169 G22:J27 G80:J85 G41:J45 G161:J165 G99:J103 G140:J144 G148:J148 G63:J63 G121:J121 G49:J53 G107:J111">
      <formula1>-999999999999999000000000</formula1>
      <formula2>9.99999999999999E+23</formula2>
    </dataValidation>
    <dataValidation type="decimal" allowBlank="1" showInputMessage="1" showErrorMessage="1" sqref="G174:I174 G129:I129 G125:I125 I36:I37 H35:H37 G33:G37 G67:I67 G71:I71 G95:I9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48 E22:E27 E63 E49:E53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5 E140:E144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4" location="'46 - передача'!A1" tooltip="Добавить сетевую компанию" display="Добавить сетевую компанию"/>
    <hyperlink ref="E57" location="'46 - передача'!A1" tooltip="Добавить генерирующую компанию" display="Добавить генерирующую компанию"/>
    <hyperlink ref="E145" location="'46 - передача'!A1" tooltip="Добавить сбытовую компанию" display="Добавить сбытовую компанию"/>
    <hyperlink ref="E149" location="'46 - передача'!A1" tooltip="Добавить сетевую компанию" display="Добавить сетевую компанию"/>
    <hyperlink ref="E152" location="'46 - передача'!A1" tooltip="Добавить другую организацию" display="Добавить другую организацию"/>
    <hyperlink ref="E156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0" location="'46 - передача'!A1" tooltip="Добавить другую организацию" display="Добавить другую организацию"/>
    <hyperlink ref="E6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40" location="'46 - передача'!$A$1" tooltip="Удалить" display="Удалить"/>
    <hyperlink ref="C14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8" location="'46 - передача'!$A$1" tooltip="Удалить" display="Удалить"/>
    <hyperlink ref="C27" location="'46 - передача'!$A$1" tooltip="Удалить" display="Удалить"/>
    <hyperlink ref="C45" location="'46 - передача'!$A$1" tooltip="Удалить" display="Удалить"/>
    <hyperlink ref="C144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63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tabSelected="1" zoomScalePageLayoutView="0" workbookViewId="0" topLeftCell="A1">
      <selection activeCell="E28" sqref="E28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2020-05-20T12:15:20Z</cp:lastPrinted>
  <dcterms:created xsi:type="dcterms:W3CDTF">2009-01-25T23:42:29Z</dcterms:created>
  <dcterms:modified xsi:type="dcterms:W3CDTF">2021-09-27T06:10:27Z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